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hor\Documents\CIT\"/>
    </mc:Choice>
  </mc:AlternateContent>
  <bookViews>
    <workbookView xWindow="0" yWindow="0" windowWidth="24042" windowHeight="9141" activeTab="3"/>
  </bookViews>
  <sheets>
    <sheet name="Introduction" sheetId="4" r:id="rId1"/>
    <sheet name="Sharing Read Me" sheetId="9" r:id="rId2"/>
    <sheet name="Instructions" sheetId="7" r:id="rId3"/>
    <sheet name="HECVAT - Lite" sheetId="1" r:id="rId4"/>
    <sheet name="Standards Crosswalk" sheetId="10" r:id="rId5"/>
    <sheet name="Acknowledgments" sheetId="8" r:id="rId6"/>
    <sheet name="ChangeLog" sheetId="3" state="hidden" r:id="rId7"/>
    <sheet name="Values" sheetId="2" state="hidden" r:id="rId8"/>
  </sheets>
  <definedNames>
    <definedName name="_ftn1" localSheetId="2">Instructions!$A$24</definedName>
    <definedName name="_ftnref1" localSheetId="2">Instructions!$A$4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58" i="1" l="1"/>
  <c r="H75" i="10"/>
  <c r="G75" i="10"/>
  <c r="F75" i="10"/>
  <c r="E75" i="10"/>
  <c r="D75" i="10"/>
  <c r="C75" i="10"/>
  <c r="H72" i="10"/>
  <c r="G72" i="10"/>
  <c r="F72" i="10"/>
  <c r="E72" i="10"/>
  <c r="D72" i="10"/>
  <c r="C72" i="10"/>
  <c r="H67" i="10"/>
  <c r="G67" i="10"/>
  <c r="F67" i="10"/>
  <c r="E67" i="10"/>
  <c r="D67" i="10"/>
  <c r="C67" i="10"/>
  <c r="H64" i="10"/>
  <c r="G64" i="10"/>
  <c r="F64" i="10"/>
  <c r="E64" i="10"/>
  <c r="D64" i="10"/>
  <c r="C64" i="10"/>
  <c r="H59" i="10"/>
  <c r="G59" i="10"/>
  <c r="F59" i="10"/>
  <c r="E59" i="10"/>
  <c r="D59" i="10"/>
  <c r="C59" i="10"/>
  <c r="H55" i="10"/>
  <c r="G55" i="10"/>
  <c r="F55" i="10"/>
  <c r="E55" i="10"/>
  <c r="D55" i="10"/>
  <c r="C55" i="10"/>
  <c r="H50" i="10"/>
  <c r="G50" i="10"/>
  <c r="F50" i="10"/>
  <c r="E50" i="10"/>
  <c r="D50" i="10"/>
  <c r="C50" i="10"/>
  <c r="H47" i="10"/>
  <c r="G47" i="10"/>
  <c r="F47" i="10"/>
  <c r="E47" i="10"/>
  <c r="D47" i="10"/>
  <c r="C47" i="10"/>
  <c r="H41" i="10"/>
  <c r="G41" i="10"/>
  <c r="F41" i="10"/>
  <c r="E41" i="10"/>
  <c r="D41" i="10"/>
  <c r="C41" i="10"/>
  <c r="H36" i="10"/>
  <c r="G36" i="10"/>
  <c r="F36" i="10"/>
  <c r="E36" i="10"/>
  <c r="D36" i="10"/>
  <c r="C36" i="10"/>
  <c r="H31" i="10"/>
  <c r="G31" i="10"/>
  <c r="F31" i="10"/>
  <c r="E31" i="10"/>
  <c r="D31" i="10"/>
  <c r="C31" i="10"/>
  <c r="H25" i="10"/>
  <c r="G25" i="10"/>
  <c r="F25" i="10"/>
  <c r="E25" i="10"/>
  <c r="D25" i="10"/>
  <c r="C25" i="10"/>
  <c r="H18" i="10"/>
  <c r="G18" i="10"/>
  <c r="F18" i="10"/>
  <c r="E18" i="10"/>
  <c r="D18" i="10"/>
  <c r="C18" i="10"/>
  <c r="H10" i="10"/>
  <c r="G10" i="10"/>
  <c r="F10" i="10"/>
  <c r="E10" i="10"/>
  <c r="D10" i="10"/>
  <c r="C10" i="10"/>
  <c r="E90" i="1"/>
  <c r="E39" i="1"/>
  <c r="E107" i="1"/>
  <c r="E103" i="1"/>
  <c r="E101" i="1"/>
  <c r="E100" i="1"/>
  <c r="E99" i="1"/>
  <c r="E96" i="1"/>
  <c r="E93" i="1"/>
  <c r="E91" i="1"/>
  <c r="E88" i="1"/>
  <c r="E87" i="1"/>
  <c r="E83" i="1"/>
  <c r="E82" i="1"/>
  <c r="E79" i="1"/>
  <c r="E78" i="1"/>
  <c r="E74" i="1"/>
  <c r="E73" i="1"/>
  <c r="E70" i="1"/>
  <c r="E65" i="1"/>
  <c r="E64" i="1"/>
  <c r="E63" i="1"/>
  <c r="E59" i="1"/>
  <c r="E57" i="1"/>
  <c r="E54" i="1"/>
  <c r="E53" i="1"/>
  <c r="E49" i="1"/>
  <c r="E38" i="1"/>
  <c r="E36" i="1"/>
  <c r="E35" i="1"/>
  <c r="E34" i="1"/>
  <c r="E47" i="1"/>
  <c r="E37" i="1"/>
  <c r="E43" i="1"/>
  <c r="E44" i="1"/>
  <c r="E45" i="1"/>
  <c r="E46" i="1"/>
  <c r="E42" i="1"/>
  <c r="E41" i="1"/>
</calcChain>
</file>

<file path=xl/comments1.xml><?xml version="1.0" encoding="utf-8"?>
<comments xmlns="http://schemas.openxmlformats.org/spreadsheetml/2006/main">
  <authors>
    <author>Microsoft Office User</author>
  </authors>
  <commentList>
    <comment ref="B34" authorId="0" shapeId="0">
      <text>
        <r>
          <rPr>
            <sz val="10"/>
            <color indexed="81"/>
            <rFont val="Calibri"/>
          </rPr>
          <t>In 2011, Statement on Standards for Attestation Engagements (SSAE) No. 16 took effect and replaced SAS 70 as the authoritative guidance for performing a service auditor's examination.  SSAE 16 established a new attestation standard (AT 801) to contain the professional guidance. 
You can learn more about SSAE 16 at www.ssae16.com.</t>
        </r>
      </text>
    </comment>
    <comment ref="B35" authorId="0" shapeId="0">
      <text>
        <r>
          <rPr>
            <sz val="10"/>
            <color indexed="81"/>
            <rFont val="Calibri"/>
          </rPr>
          <t>CSA STAR Self Assessment is free and open to all cloud providers and allows them to submit self assessment reports that document compliance to CSA-published best practices.
Website: https://cloudsecurityalliance.org/star/self-assessment/</t>
        </r>
      </text>
    </comment>
    <comment ref="B36" authorId="0" shapeId="0">
      <text>
        <r>
          <rPr>
            <sz val="10"/>
            <color indexed="81"/>
            <rFont val="Calibri"/>
          </rPr>
          <t>The CSA STAR Certification is a rigorous third party independent assessment of the security of a cloud service provider. The technology-neutral certification leverages the requirements of the ISO/IEC 27001 management system standard together with the CSA Cloud Controls Matrix, a specified set of criteria that measures the capability levels of the cloud service.
Website: https://cloudsecurityalliance.org/star/certification/</t>
        </r>
      </text>
    </comment>
    <comment ref="B38" authorId="0" shapeId="0">
      <text>
        <r>
          <rPr>
            <sz val="10"/>
            <color indexed="81"/>
            <rFont val="Calibri"/>
          </rPr>
          <t>The Federal Information Security Management Act (FISMA) is United States legislation that defines a comprehensive framework to protect government information, operations and assets against natural or man-made threats.
Website: http://www.dhs.gov/FISMA</t>
        </r>
      </text>
    </comment>
  </commentList>
</comments>
</file>

<file path=xl/comments2.xml><?xml version="1.0" encoding="utf-8"?>
<comments xmlns="http://schemas.openxmlformats.org/spreadsheetml/2006/main">
  <authors>
    <author>Microsoft Office User</author>
  </authors>
  <commentList>
    <comment ref="B4" authorId="0" shapeId="0">
      <text>
        <r>
          <rPr>
            <sz val="10"/>
            <color indexed="81"/>
            <rFont val="Calibri"/>
          </rPr>
          <t>In 2011, Statement on Standards for Attestation Engagements (SSAE) No. 16 took effect and replaced SAS 70 as the authoritative guidance for performing a service auditor's examination.  SSAE 16 established a new attestation standard (AT 801) to contain the professional guidance. 
You can learn more about SSAE 16 at www.ssae16.com.</t>
        </r>
      </text>
    </comment>
    <comment ref="B5" authorId="0" shapeId="0">
      <text>
        <r>
          <rPr>
            <sz val="10"/>
            <color indexed="81"/>
            <rFont val="Calibri"/>
          </rPr>
          <t>CSA STAR Self Assessment is free and open to all cloud providers and allows them to submit self assessment reports that document compliance to CSA-published best practices.
Website: https://cloudsecurityalliance.org/star/self-assessment/</t>
        </r>
      </text>
    </comment>
    <comment ref="B6" authorId="0" shapeId="0">
      <text>
        <r>
          <rPr>
            <sz val="10"/>
            <color indexed="81"/>
            <rFont val="Calibri"/>
          </rPr>
          <t>The CSA STAR Certification is a rigorous third party independent assessment of the security of a cloud service provider. The technology-neutral certification leverages the requirements of the ISO/IEC 27001 management system standard together with the CSA Cloud Controls Matrix, a specified set of criteria that measures the capability levels of the cloud service.
Website: https://cloudsecurityalliance.org/star/certification/</t>
        </r>
      </text>
    </comment>
    <comment ref="B8" authorId="0" shapeId="0">
      <text>
        <r>
          <rPr>
            <sz val="10"/>
            <color indexed="81"/>
            <rFont val="Calibri"/>
          </rPr>
          <t>The Federal Information Security Management Act (FISMA) is United States legislation that defines a comprehensive framework to protect government information, operations and assets against natural or man-made threats.
Website: http://www.dhs.gov/FISMA</t>
        </r>
      </text>
    </comment>
  </commentList>
</comments>
</file>

<file path=xl/sharedStrings.xml><?xml version="1.0" encoding="utf-8"?>
<sst xmlns="http://schemas.openxmlformats.org/spreadsheetml/2006/main" count="842" uniqueCount="497">
  <si>
    <t>Date</t>
  </si>
  <si>
    <t>General Information</t>
  </si>
  <si>
    <t>555-555-5555</t>
  </si>
  <si>
    <t>Vendor Name</t>
  </si>
  <si>
    <t>Product Name</t>
  </si>
  <si>
    <t>Product Description</t>
  </si>
  <si>
    <t>Web Link to Product Privacy Notice</t>
  </si>
  <si>
    <t>http://www.vendor.domain/privacynotice</t>
  </si>
  <si>
    <t>Vendor Contact Name</t>
  </si>
  <si>
    <t>Vendor Contact Title</t>
  </si>
  <si>
    <t>Vendor Contact Email</t>
  </si>
  <si>
    <t>Vendor Contact E-mail Address</t>
  </si>
  <si>
    <t>Vendor Contact Phone Number</t>
  </si>
  <si>
    <t>Instructions</t>
  </si>
  <si>
    <t>Vendor Answers</t>
  </si>
  <si>
    <t>Additional Information</t>
  </si>
  <si>
    <t>Guidance</t>
  </si>
  <si>
    <t>Yes</t>
  </si>
  <si>
    <t>Documentation</t>
  </si>
  <si>
    <t>Have you undergone a SSAE 16 audit?</t>
  </si>
  <si>
    <t>Have you received the Cloud Security Alliance STAR certification?</t>
  </si>
  <si>
    <t>No</t>
  </si>
  <si>
    <t xml:space="preserve">Can user access be customized to allow read-only access, update access, or no-access to specific types of records, record attributes, components, or functions? </t>
  </si>
  <si>
    <t>Does the database support encryption of specified data elements in storage?</t>
  </si>
  <si>
    <t>Do you currently use encryption in your database?</t>
  </si>
  <si>
    <t>Does the physical barrier fully enclose the physical space preventing unauthorized physical contact with any of your devices?</t>
  </si>
  <si>
    <t>Other</t>
  </si>
  <si>
    <t xml:space="preserve">Does the system provide data input validation and error messages? </t>
  </si>
  <si>
    <t>Are employees allowed to take home customer data in any form?</t>
  </si>
  <si>
    <t>Campus</t>
  </si>
  <si>
    <t>Answers</t>
  </si>
  <si>
    <t>N/A</t>
  </si>
  <si>
    <t>DRPTestingSchedule</t>
  </si>
  <si>
    <t>Quarterly</t>
  </si>
  <si>
    <t>Semi-annually</t>
  </si>
  <si>
    <t>Annually</t>
  </si>
  <si>
    <t>NetworkTypes</t>
  </si>
  <si>
    <t>Exclusive VLAN</t>
  </si>
  <si>
    <t>Shared VLAN</t>
  </si>
  <si>
    <t>Physically Separate</t>
  </si>
  <si>
    <t>Flat Shared Network</t>
  </si>
  <si>
    <t>Consulting</t>
  </si>
  <si>
    <t>Remotely</t>
  </si>
  <si>
    <t>On-premises</t>
  </si>
  <si>
    <t>HEISC Shared Assessments Working Group</t>
  </si>
  <si>
    <t>Assessment Contact</t>
  </si>
  <si>
    <t>ticket#@yourdomain.edu</t>
  </si>
  <si>
    <t>Do backups containing university data ever leave the United States of America either physically or via network routing?</t>
  </si>
  <si>
    <t>Is any university data visible in system administration modules/tools?</t>
  </si>
  <si>
    <t>Do you monitor for intrusions on a 24x7x365 basis?</t>
  </si>
  <si>
    <t>DR Types</t>
  </si>
  <si>
    <t>Cold</t>
  </si>
  <si>
    <t>Hot</t>
  </si>
  <si>
    <t>Do you employ a single-tenant or multi-tenant environment?</t>
  </si>
  <si>
    <t>Tenants</t>
  </si>
  <si>
    <t>Single-tenant</t>
  </si>
  <si>
    <t>Multiple-tenant</t>
  </si>
  <si>
    <t>Is there a documented communication plan in your BCP for impacted clients?</t>
  </si>
  <si>
    <t>Does your organization conduct an annual test of relocating to this alternate site for business recovery purposes?</t>
  </si>
  <si>
    <t>Have you completed the Cloud Security Alliance (CSA) self assessment or CAIQ?</t>
  </si>
  <si>
    <t>Are you compliant with FISMA standards (indicate at what level)?</t>
  </si>
  <si>
    <t>Version</t>
  </si>
  <si>
    <t>Description of Change</t>
  </si>
  <si>
    <t>v0.6</t>
  </si>
  <si>
    <t></t>
  </si>
  <si>
    <t>Company Overview</t>
  </si>
  <si>
    <t>Describe your organization’s business background and ownership structure, including all parent and subsidiary relationships.</t>
  </si>
  <si>
    <t>Please explain in detail any involvement in business-related litigation in the last five years by your organization, its management, or the staff that will be providing the administrative services.</t>
  </si>
  <si>
    <t>Describe how long your organization has conducted business in this product area.</t>
  </si>
  <si>
    <t>v0.7</t>
  </si>
  <si>
    <t>Completed base formulas for all Guidance fields. Changed Qualifer formatting to make questions readable (and optional).</t>
  </si>
  <si>
    <t>v0.8</t>
  </si>
  <si>
    <t>Are systems that support this service managed via a separate management network?</t>
  </si>
  <si>
    <t>v0.9</t>
  </si>
  <si>
    <t>DOCU-01</t>
  </si>
  <si>
    <t>DOCU-02</t>
  </si>
  <si>
    <t>DOCU-03</t>
  </si>
  <si>
    <t>DOCU-04</t>
  </si>
  <si>
    <t>DOCU-05</t>
  </si>
  <si>
    <t>DOCU-06</t>
  </si>
  <si>
    <t>COMP-01</t>
  </si>
  <si>
    <t>COMP-02</t>
  </si>
  <si>
    <t>COMP-03</t>
  </si>
  <si>
    <t>COMP-04</t>
  </si>
  <si>
    <t>COMP-05</t>
  </si>
  <si>
    <t>COMP-06</t>
  </si>
  <si>
    <t>APPL-04</t>
  </si>
  <si>
    <t>APPL-05</t>
  </si>
  <si>
    <t>APPL-08</t>
  </si>
  <si>
    <t>APPL-12</t>
  </si>
  <si>
    <t>APPL-20</t>
  </si>
  <si>
    <t>APPL-21</t>
  </si>
  <si>
    <t>BCPL-01</t>
  </si>
  <si>
    <t>AAAI-02</t>
  </si>
  <si>
    <t>AAAI-05</t>
  </si>
  <si>
    <t>AAAI-12</t>
  </si>
  <si>
    <t>AAAI-14</t>
  </si>
  <si>
    <t>AAAI-18</t>
  </si>
  <si>
    <t>BCPL-05</t>
  </si>
  <si>
    <t>BCPL-06</t>
  </si>
  <si>
    <t>BCPL-11</t>
  </si>
  <si>
    <t>CHNG-02</t>
  </si>
  <si>
    <t>CHNG-03</t>
  </si>
  <si>
    <t>CHNG-13</t>
  </si>
  <si>
    <t>CHNG-15</t>
  </si>
  <si>
    <t>DATA-02</t>
  </si>
  <si>
    <t>DATA-04</t>
  </si>
  <si>
    <t>DATA-25</t>
  </si>
  <si>
    <t>DATA-26</t>
  </si>
  <si>
    <t>DBAS-01</t>
  </si>
  <si>
    <t>DBAS-02</t>
  </si>
  <si>
    <t>DCTR-01</t>
  </si>
  <si>
    <t>DCTR-02</t>
  </si>
  <si>
    <t>DCTR-06</t>
  </si>
  <si>
    <t>DCTR-10</t>
  </si>
  <si>
    <t>DRPL-01</t>
  </si>
  <si>
    <t>DRPL-04</t>
  </si>
  <si>
    <t>DRPL-13</t>
  </si>
  <si>
    <t>FIDP-01</t>
  </si>
  <si>
    <t>FIDP-04</t>
  </si>
  <si>
    <t>FIDP-09</t>
  </si>
  <si>
    <t>FIDP-10</t>
  </si>
  <si>
    <t>PHYS-01</t>
  </si>
  <si>
    <t>PHYS-02</t>
  </si>
  <si>
    <t>PPPR-01</t>
  </si>
  <si>
    <t>PPPR-08</t>
  </si>
  <si>
    <t>PPPR-11</t>
  </si>
  <si>
    <t>PPPR-18</t>
  </si>
  <si>
    <t>SYST-01</t>
  </si>
  <si>
    <t>SYST-04</t>
  </si>
  <si>
    <t>VULN-02</t>
  </si>
  <si>
    <t>VULN-03</t>
  </si>
  <si>
    <t>DATE-01</t>
  </si>
  <si>
    <t>v0.91</t>
  </si>
  <si>
    <t>v0.92</t>
  </si>
  <si>
    <t>COMP-07</t>
  </si>
  <si>
    <t>Use this area to share information about your environment that will assist those who are evaluating you company data security safeguards.</t>
  </si>
  <si>
    <t>GNRL-01</t>
  </si>
  <si>
    <t>GNRL-02</t>
  </si>
  <si>
    <t>GNRL-03</t>
  </si>
  <si>
    <t>GNRL-04</t>
  </si>
  <si>
    <t>GNRL-05</t>
  </si>
  <si>
    <t>GNRL-06</t>
  </si>
  <si>
    <t>GNRL-07</t>
  </si>
  <si>
    <t>GNRL-08</t>
  </si>
  <si>
    <t>GNRL-09</t>
  </si>
  <si>
    <t>GNRL-10</t>
  </si>
  <si>
    <t>GNRL-11</t>
  </si>
  <si>
    <t>GNRL-12</t>
  </si>
  <si>
    <t>GNRL-13</t>
  </si>
  <si>
    <t>GNRL-14</t>
  </si>
  <si>
    <t>GNRL-15</t>
  </si>
  <si>
    <t>GNRL-16</t>
  </si>
  <si>
    <t>Do you conform with a specific industry standard security framework? (e.g. NIST Special Publication 800-53, ISO 27001, etc.)</t>
  </si>
  <si>
    <t xml:space="preserve">Describe or provide a reference to how user security administration is performed? </t>
  </si>
  <si>
    <t>Describe or provide a reference to any other safeguards used to monitor for attacks?</t>
  </si>
  <si>
    <t>v0.93</t>
  </si>
  <si>
    <t>Target Audience</t>
  </si>
  <si>
    <t>Document Layout</t>
  </si>
  <si>
    <t>These instructions are for vendors interested in providing the University with a software and/or a service. This worksheet should not be completed by a University entity. The purpose of this worksheet is for the vendor to submit robust security safeguard information in regards to the product (software/service) being assessed in the University's assessment process.</t>
  </si>
  <si>
    <t>Safeguards</t>
  </si>
  <si>
    <t>Focused on external documentation, the University is interested in the frameworks that lead your security strategy and what has been done to certify these implementations.</t>
  </si>
  <si>
    <t>This section is focused on company background, size, and business area experience.</t>
  </si>
  <si>
    <t>The remainder of the document consists of various safeguards grouped generally by section.</t>
  </si>
  <si>
    <t xml:space="preserve">Figure 1: </t>
  </si>
  <si>
    <t>In sections where vendor input is required there are only one or two columns that need modification, Vendor Answers and Additional Information, columns C and D respectively (see Figure 1 below). You will see that sometimes C and D are separate and other times are merged. If they are separate, C will be a selectable, drop-down box and any supporting information should be added to column D. If C and D are merged, the question is looking for the answer to be in narrative form. At the far right is a column titled “Guidance”. After answering questions, check this column to ensure you have submitted information/documentation to sufficiently answer the question. Use the “Additional Information” column to provide any requested details.</t>
  </si>
  <si>
    <t>v0.94</t>
  </si>
  <si>
    <t>Added Instructions tab, adjusted question ID background color, updated DRP/BCP copy error.</t>
  </si>
  <si>
    <t>Higher Education Cloud Vendor Assessment Tool Instructions</t>
  </si>
  <si>
    <t>There are five main sections of the Higher Education Cloud Vendor Assessment Tool, all listed below and outlined in more detail. This document is designed to have the first two sections populated first; after the Qualifiers section is completed it can be populated in any order. Within each section, answer each question top-to-bottom. Some questions are nested and may be blocked out via formatting based on previous answers. Populating this document in the correct order will ensure that questions are not answered unnecessarily.</t>
  </si>
  <si>
    <t>v0.95</t>
  </si>
  <si>
    <t>Changed document title to HECVAT. Integrated KDH input.</t>
  </si>
  <si>
    <t>v0.96</t>
  </si>
  <si>
    <t>Product Name and Version Information</t>
  </si>
  <si>
    <t>Please include a brief description of the product</t>
  </si>
  <si>
    <t>Campus Security Analyst/Engineer Name</t>
  </si>
  <si>
    <t>Campus Security Analyst/Engineer</t>
  </si>
  <si>
    <t>Does your organization have a data privacy policy?</t>
  </si>
  <si>
    <t>How many higher education, commercial customers and government customers do you serve in North America? Please provide a higher education customer reference if available.</t>
  </si>
  <si>
    <t>DATA-31</t>
  </si>
  <si>
    <t>Item</t>
  </si>
  <si>
    <t>Default Sharing Permission</t>
  </si>
  <si>
    <t>Default Sharing Audience</t>
  </si>
  <si>
    <t>Assessment template and discussion regarding the assessment process</t>
  </si>
  <si>
    <t>OK to share</t>
  </si>
  <si>
    <t>Public</t>
  </si>
  <si>
    <t>Higher education institutions only</t>
  </si>
  <si>
    <t>None, Opt-in by service provider only</t>
  </si>
  <si>
    <t>None, unless opt-in. If a service provider opts-in, the sharing is within higher education institutions only</t>
  </si>
  <si>
    <t>v0.97</t>
  </si>
  <si>
    <t>Updated Sharing Read Me tab with final language and options table.</t>
  </si>
  <si>
    <t>Added input from NL, 36 modifications across all sections.</t>
  </si>
  <si>
    <t xml:space="preserve">Merged initial comments and suggestions of sub-group members. </t>
  </si>
  <si>
    <t>Added SOC2T2 question to datacenter section.</t>
  </si>
  <si>
    <t>Added Systems and Configuration Management section, added MDM, sep. management networks, system configuration images, Internal audit processes and procedures.</t>
  </si>
  <si>
    <t>Added input from WG meeting on 8/22, removed RiskMgmt section, added question ID's, and removed dup network question.</t>
  </si>
  <si>
    <t>Added Introduction, Sharing Read Me, and Acknowledgements tabs and content. Also updated report specifics in Documentation.</t>
  </si>
  <si>
    <t>Integrated grammatical corrections set by Karl, fixed a minor formula error in a guidance cell.</t>
  </si>
  <si>
    <t>Higher Education Shared Assessments Confirmation</t>
  </si>
  <si>
    <t>HESA-01</t>
  </si>
  <si>
    <t>HESA-02</t>
  </si>
  <si>
    <t>SharedAssessmentsConfirmation</t>
  </si>
  <si>
    <t>Yes; OK to Share</t>
  </si>
  <si>
    <t>No; Sharing Disallowed</t>
  </si>
  <si>
    <t>SharedAssessmentListingConfirmation</t>
  </si>
  <si>
    <t>Yes; OK to List</t>
  </si>
  <si>
    <t>By completing the Higher Education Cloud Vendor Assessment Tool, cloud service providers understand that the completed assessment may be shared among higher education institutions. Answers to the following statements will determine how this assessment may be shared within the Higher Education community. Shared assessment sharing details can be found on the "Sharing Read Me" tab.</t>
  </si>
  <si>
    <t>No; Listing Disallowed</t>
  </si>
  <si>
    <r>
      <t xml:space="preserve">This section is self-explanatory; product specifics and contact information. GNRL-01 through GNRL-06 should be populated by a University entity. </t>
    </r>
    <r>
      <rPr>
        <b/>
        <sz val="11"/>
        <color indexed="8"/>
        <rFont val="Verdana"/>
      </rPr>
      <t>GNRL-07 through GNRL-14 should be populated by the Vendor</t>
    </r>
    <r>
      <rPr>
        <sz val="11"/>
        <color indexed="8"/>
        <rFont val="Verdana"/>
      </rPr>
      <t>. GNRL-15 and GNRL-16 are for University use only.</t>
    </r>
  </si>
  <si>
    <t>HESA-03</t>
  </si>
  <si>
    <t>Scope: Higher Education Institutions Only</t>
  </si>
  <si>
    <t>I understand the goal of Higher Education Shared Assessments and that the completed Higher Education Cloud Vendor Assessment Tool may be shared with other higher education institutions, based on the following selections.</t>
  </si>
  <si>
    <t>HESA-04</t>
  </si>
  <si>
    <t>Add this completed assessment to a list of Higher Education assessed service providers, with contact information for service providers. No answers are shared; it is a list stating vendor, product, version, and service provider contact information.</t>
  </si>
  <si>
    <t>The security report created by this Higher Education institution, after evaluating this assessment, can be shared within Higher Education institutions.</t>
  </si>
  <si>
    <t>List of service providers assessed and contact information of service providers</t>
  </si>
  <si>
    <t>Security report created by this Higher Education institution</t>
  </si>
  <si>
    <t>Answers to the statements in this section will determine how this assessment may be shared within the Higher Education community. Refer to the Sharing Read Me tab for further details.</t>
  </si>
  <si>
    <t>v0.98</t>
  </si>
  <si>
    <t>v1.00</t>
  </si>
  <si>
    <t>v1.01</t>
  </si>
  <si>
    <t>Corrections for grammar, conditional formatting, and question clarification.</t>
  </si>
  <si>
    <t>UptimeTiers</t>
  </si>
  <si>
    <t>Tier I</t>
  </si>
  <si>
    <t>Tier II</t>
  </si>
  <si>
    <t>Tier III</t>
  </si>
  <si>
    <t>Tier IV</t>
  </si>
  <si>
    <t>v1.02</t>
  </si>
  <si>
    <t>Does the hosting provider have a SOC 2 Type 2 report available?</t>
  </si>
  <si>
    <t>v1.03</t>
  </si>
  <si>
    <t>Grammar and spelling cleanup.</t>
  </si>
  <si>
    <t>Sharing Confirmation section added, updated instructions, updated Sharing Read Me tab, fixed a ton of conditional formatting issues.</t>
  </si>
  <si>
    <t>Finalized for distribution.</t>
  </si>
  <si>
    <t>Added tertiary services narrative question (DNS, ISP, etc…).</t>
  </si>
  <si>
    <t>Higher Education Cloud Vendor Assessment Tool - Lite</t>
  </si>
  <si>
    <t>Application/Service Security</t>
  </si>
  <si>
    <t/>
  </si>
  <si>
    <t>Can you provide overall system and/or application architecture diagrams including a full description of the data communications architecture for all components of the system?</t>
  </si>
  <si>
    <t>Authentication, Authorization, and Accounting</t>
  </si>
  <si>
    <t>Select the types of authentication, including standards-based single-sign-on (SSO, InCommon), that are supported by the web-based interface?</t>
  </si>
  <si>
    <t>Select the authentication and authorization systems such as Active Directory, Kerberos (what version) or a university centralized authorization service that work with your application.</t>
  </si>
  <si>
    <t>Does the system (servers/infrastructure) support external authentication services (e.g. Active Directory, LDAP) in place of local authentication?</t>
  </si>
  <si>
    <t>Does your system have the capability to log security/authorization changes as well as user and administrator security (physical or electronic) events (e.g., login failures, access denied, changes accepted), and all requirements necessary to implement logging and monitoring on the system. Include information about SIEM/log collector usage.</t>
  </si>
  <si>
    <t>Business Continuity Plan</t>
  </si>
  <si>
    <t>Change Management</t>
  </si>
  <si>
    <t>Do you have a Change Management Plan?  If so, can it be shared?</t>
  </si>
  <si>
    <t>Do you have documented procedures on how security risks are mitigated until patches can be applied?  If so, can it be shared?</t>
  </si>
  <si>
    <t>Do procedures exist to provide that emergency changes are documented and authorized (including after the fact approval)?  If so, can it be shared?</t>
  </si>
  <si>
    <t>Data</t>
  </si>
  <si>
    <t xml:space="preserve">Is university data is physically and logically separated from that of other customers. </t>
  </si>
  <si>
    <t>Is sensitive data encrypted in transport and storage (e.g. disk encryption and at-rest)?</t>
  </si>
  <si>
    <t>Database</t>
  </si>
  <si>
    <t>Datacenter</t>
  </si>
  <si>
    <t xml:space="preserve">List all datacenters and their cities, states (provinces), and countries where university data will be stored (including within the United States).  Does your company own these data centers?   </t>
  </si>
  <si>
    <t>Does your company own the physical data center where university data will reside?  If so, do these servers reside in a co-located data center?</t>
  </si>
  <si>
    <t>Disaster Recovery Plan</t>
  </si>
  <si>
    <t>Are any disaster recovery locations outside the United States?  If so, please provide the locations.</t>
  </si>
  <si>
    <t>Firewalls, IDS, IPS, and Networking</t>
  </si>
  <si>
    <t>Are you utilizing a web application firewall (WAF) and / or a stateful packet inspection (SPI) firewall?</t>
  </si>
  <si>
    <t>Do you have a documented policy for firewall change requests?  If so, can it be shared?</t>
  </si>
  <si>
    <t>Physical Security</t>
  </si>
  <si>
    <t>Does your organization have physical security controls and policies in place?  If so, can it be shared?</t>
  </si>
  <si>
    <t>Policies, Procedures, and Processes</t>
  </si>
  <si>
    <t>Can you share the org chart, mission statement and policies for your information security unit?</t>
  </si>
  <si>
    <t>Are information security principles designed into the product and / or SDLC lifecycle?</t>
  </si>
  <si>
    <t>Do you have a formal incident response plan?  If so, can it be shared?</t>
  </si>
  <si>
    <t>Do you have a documented information security policy?  If so, can it be shared?</t>
  </si>
  <si>
    <t>Systems Management &amp; Configuration</t>
  </si>
  <si>
    <t>Can you provide a general summary of your systems management and configuration strategy, including servers, appliances, and mobile devices (company and employee owned).</t>
  </si>
  <si>
    <t>Vulnerability Scanning</t>
  </si>
  <si>
    <t>Have your systems and applications had a third party security assessment completed in the last year?  If so, can the results be provided?</t>
  </si>
  <si>
    <t>Are your applications scanned for vulnerabilities prior to new releases?  If so, can the results be provided?</t>
  </si>
  <si>
    <t>HECVAT Mapping</t>
  </si>
  <si>
    <t>HLAP-01</t>
  </si>
  <si>
    <t>HLAP-02</t>
  </si>
  <si>
    <t>HLAP-03</t>
  </si>
  <si>
    <t>HLAP-04</t>
  </si>
  <si>
    <t>HLAP-05</t>
  </si>
  <si>
    <t>HLAP-06</t>
  </si>
  <si>
    <t>HLAA-01</t>
  </si>
  <si>
    <t>HLAA-02</t>
  </si>
  <si>
    <t>HLAA-03</t>
  </si>
  <si>
    <t>HLAA-04</t>
  </si>
  <si>
    <t>HLAA-05</t>
  </si>
  <si>
    <t>HLBC-01</t>
  </si>
  <si>
    <t>HLBC-02</t>
  </si>
  <si>
    <t>HLBC-03</t>
  </si>
  <si>
    <t>HLBC-04</t>
  </si>
  <si>
    <t>HLCH-01</t>
  </si>
  <si>
    <t>HLCH-02</t>
  </si>
  <si>
    <t>HLCH-03</t>
  </si>
  <si>
    <t>HLCH-04</t>
  </si>
  <si>
    <t>HLDA-01</t>
  </si>
  <si>
    <t>HLDA-02</t>
  </si>
  <si>
    <t>HLDA-03</t>
  </si>
  <si>
    <t>HLDA-04</t>
  </si>
  <si>
    <t>HLDA-05</t>
  </si>
  <si>
    <t>HLDB-01</t>
  </si>
  <si>
    <t>HLDB-02</t>
  </si>
  <si>
    <t>HLDC-01</t>
  </si>
  <si>
    <t>HLDC-02</t>
  </si>
  <si>
    <t>HLDC-03</t>
  </si>
  <si>
    <t>HLDC-04</t>
  </si>
  <si>
    <t>HLDR-01</t>
  </si>
  <si>
    <t>HLDR-02</t>
  </si>
  <si>
    <t>HLDR-03</t>
  </si>
  <si>
    <t>HLFI-01</t>
  </si>
  <si>
    <t>HLFI-02</t>
  </si>
  <si>
    <t>HLFI-03</t>
  </si>
  <si>
    <t>HLFI-04</t>
  </si>
  <si>
    <t>HLPH-01</t>
  </si>
  <si>
    <t>HLPH-02</t>
  </si>
  <si>
    <t>HLPP-01</t>
  </si>
  <si>
    <t>HLPP-02</t>
  </si>
  <si>
    <t>HLPP-03</t>
  </si>
  <si>
    <t>HLPP-04</t>
  </si>
  <si>
    <t>HLSY-01</t>
  </si>
  <si>
    <t>HLSY-02</t>
  </si>
  <si>
    <t>HLVU-01</t>
  </si>
  <si>
    <t>HLVU-02</t>
  </si>
  <si>
    <t>Version beta1.06b</t>
  </si>
  <si>
    <t>Completed Vendor Assessment Tool (vendor answers intact)</t>
  </si>
  <si>
    <t>Proceed to the next tab, HECVAT - Lite, to begin.</t>
  </si>
  <si>
    <t>Describe the structure and size of your Security Office and overall information security staff. (e.g. Admin, Engineering, QA/Compliance, etc.)</t>
  </si>
  <si>
    <t>Describe the structure and size of your Software and System Development teams. (e.g. Customer Support, Implementation, Product Management, etc.)</t>
  </si>
  <si>
    <t>Do you have a documented Business Continuity Plan (BCP)?  If so, can it be shared?</t>
  </si>
  <si>
    <t xml:space="preserve">Are all components of the BCP reviewed at least annually and updated as needed to reflect change? </t>
  </si>
  <si>
    <t xml:space="preserve">How and when will the Institution be notified of major changes to your environment that could impact our security posture? </t>
  </si>
  <si>
    <t>Describe or provide a reference to your media handling process, that is documented and currently implemented, including end-of-life, repurposing, and data sanitization procedures.</t>
  </si>
  <si>
    <t>Do you have a Disaster Recovery Plan (DRP)?  If so, can it be shared?</t>
  </si>
  <si>
    <t xml:space="preserve">Are all components of the DRP reviewed at least annually and updated as needed to reflect change? </t>
  </si>
  <si>
    <t>Higher Education Cloud Vendor Assessment Tool - Lite - Standards Crosswalk</t>
  </si>
  <si>
    <t>CIS Critical Security Controls v6.1</t>
  </si>
  <si>
    <t>HIPAA</t>
  </si>
  <si>
    <t>NIST Cybersecurity Framework</t>
  </si>
  <si>
    <t>NIST SP 800-171r1</t>
  </si>
  <si>
    <t>NIST SP 800-53r4</t>
  </si>
  <si>
    <t>15.2.1</t>
  </si>
  <si>
    <t>SA-9</t>
  </si>
  <si>
    <t>PE-2, PE-3, PE-5, PE-11, PE-13, PE-14, SA-9</t>
  </si>
  <si>
    <t>18.1.1</t>
  </si>
  <si>
    <t>§164.308(a)(1)(i)</t>
  </si>
  <si>
    <t>18.1.4</t>
  </si>
  <si>
    <t>ID.GV-3</t>
  </si>
  <si>
    <t>15.2.2</t>
  </si>
  <si>
    <t>14.2.1</t>
  </si>
  <si>
    <t xml:space="preserve">SA-3, SA-15, SC-2, PM-2, PM-10, SI-5,PM-3 </t>
  </si>
  <si>
    <t>CSC16</t>
  </si>
  <si>
    <t>9.1.1</t>
  </si>
  <si>
    <t>PR.AC-4, PR.PT-3</t>
  </si>
  <si>
    <t>3.4.9</t>
  </si>
  <si>
    <t>CM-11</t>
  </si>
  <si>
    <t>CSC 14</t>
  </si>
  <si>
    <t>PR.AC-4</t>
  </si>
  <si>
    <t>Select the controls that are in place to secure their remote environment and connection to the institution's data.</t>
  </si>
  <si>
    <t>APPL-07</t>
  </si>
  <si>
    <t>CSC 12</t>
  </si>
  <si>
    <t>PR.PT-3</t>
  </si>
  <si>
    <t>3.1.12, 3.1.13, 3.1.14, 3.1.14, 3.1.15, 3.1.8, 3.1.20, 3.7.5, 3.8.2, 3.13.7</t>
  </si>
  <si>
    <t>AC-3, CM-7; NIST SP 800-46</t>
  </si>
  <si>
    <t>APPL-03</t>
  </si>
  <si>
    <t>9.2.2</t>
  </si>
  <si>
    <t>3.1.1, 3.1.2, 3.1.7</t>
  </si>
  <si>
    <t>AC-2, AC-3, AC-6</t>
  </si>
  <si>
    <t>APPL-11</t>
  </si>
  <si>
    <t>CSC 2</t>
  </si>
  <si>
    <t>12.1.1</t>
  </si>
  <si>
    <t>ID.AM-1, ID.AM-2, ID.AM-4</t>
  </si>
  <si>
    <t>CA-9, SC-4</t>
  </si>
  <si>
    <t>APPL-18</t>
  </si>
  <si>
    <t>CSC 16</t>
  </si>
  <si>
    <t>14.2.5</t>
  </si>
  <si>
    <t>PR.DS-6</t>
  </si>
  <si>
    <t>APPL-19</t>
  </si>
  <si>
    <t>RA-2</t>
  </si>
  <si>
    <t>Can you enforce password/passphrase complexity requirements [provided by the Institution]?</t>
  </si>
  <si>
    <t>9.2.3, 9.3.1, 9.4.3</t>
  </si>
  <si>
    <t>PR.AC-1</t>
  </si>
  <si>
    <t>3.5.7</t>
  </si>
  <si>
    <t>IA-5(1)</t>
  </si>
  <si>
    <t>9.1.1, 9.2.3, 9.3.1, 9.4.3</t>
  </si>
  <si>
    <t>3.5.1</t>
  </si>
  <si>
    <t>IA-2, IA-5</t>
  </si>
  <si>
    <t>9.4.3</t>
  </si>
  <si>
    <t>PR.AC-1, PR.AC-4</t>
  </si>
  <si>
    <t>CSC 6</t>
  </si>
  <si>
    <t>12.4</t>
  </si>
  <si>
    <t>PR.PT-1</t>
  </si>
  <si>
    <t>3.1.7, 3.3.2, 3.3.3, 3.3.4, 3.3.5, 3.4.3, 3.7.1, 3.7.6, 3.10.4, 3.10.5</t>
  </si>
  <si>
    <t>AU-2(3), AU-6, AU-12, AC-6(9), CM-3, MA-2, MA-5, PE-3</t>
  </si>
  <si>
    <t>CSC 10</t>
  </si>
  <si>
    <t>17.1.1</t>
  </si>
  <si>
    <t>PR.IP-9</t>
  </si>
  <si>
    <t>3.12.2</t>
  </si>
  <si>
    <t>AU-7, AU-9, IR-4, AC-5, CP-4, CP-10; NIST SP 800-34</t>
  </si>
  <si>
    <t>17.1.2</t>
  </si>
  <si>
    <t>17.1.3</t>
  </si>
  <si>
    <t>AC-5, CP-4, CP-10; NIST SP 800-34</t>
  </si>
  <si>
    <t>CHNG-01</t>
  </si>
  <si>
    <t>12.1.2</t>
  </si>
  <si>
    <t>PR.IP-3</t>
  </si>
  <si>
    <t>3.4.3, 3.4.4</t>
  </si>
  <si>
    <t>CM-3, CM-4, CM-5</t>
  </si>
  <si>
    <t>CSC 13</t>
  </si>
  <si>
    <t>§164.308(a)(1)(ii)(B)</t>
  </si>
  <si>
    <t>12.6.1</t>
  </si>
  <si>
    <t>PR.AC-2, PR.IP-5</t>
  </si>
  <si>
    <t>3.1.3, 3.8.1</t>
  </si>
  <si>
    <t>AC-4, MP-2, MP-4</t>
  </si>
  <si>
    <t>10.1.1</t>
  </si>
  <si>
    <t>8.2.3, 10.1.1</t>
  </si>
  <si>
    <t>PR.DS-1, PR.DS-2</t>
  </si>
  <si>
    <t>3.1.19, 3.8.1</t>
  </si>
  <si>
    <t>MP-2, AC-19(5)</t>
  </si>
  <si>
    <t>12.3.1</t>
  </si>
  <si>
    <t>3.8.9</t>
  </si>
  <si>
    <t>CP-9, MP-5</t>
  </si>
  <si>
    <t>8.3.1</t>
  </si>
  <si>
    <t>PR.DS-3</t>
  </si>
  <si>
    <t>3.7.1, 3.7.2, 3.8.3</t>
  </si>
  <si>
    <t>CP-9 MP-6, NIST SP 800-60, NIST SP 800-88, AC-2, AC-6, IA-4, PM-2, PM-10, SI-5, MA-2, MA-3, MP-6</t>
  </si>
  <si>
    <t>CSC 13, CSC 14</t>
  </si>
  <si>
    <t>PR.DS-1</t>
  </si>
  <si>
    <t>11.2.1</t>
  </si>
  <si>
    <t>11.1.1</t>
  </si>
  <si>
    <t>11.1.1, 11.1.2</t>
  </si>
  <si>
    <t>PR.AC-2</t>
  </si>
  <si>
    <t>3.8.1, 3.8.2</t>
  </si>
  <si>
    <t>CSC 10, CSC 12</t>
  </si>
  <si>
    <t>AC-5, CP-4, CP-10
NIST SP 800-34</t>
  </si>
  <si>
    <t>CSC 9</t>
  </si>
  <si>
    <t>13.1.1</t>
  </si>
  <si>
    <t>PR.DS-5</t>
  </si>
  <si>
    <t>PR.AC-5</t>
  </si>
  <si>
    <t>CSC 19</t>
  </si>
  <si>
    <t>12.4.1</t>
  </si>
  <si>
    <t>3.6.1, 3.14.6, 3.14.7</t>
  </si>
  <si>
    <t>IR-2, IR-4, IR-9</t>
  </si>
  <si>
    <t>DE.CM-1, DE.CM-2, DE.CM-7</t>
  </si>
  <si>
    <t>IR-2, IR-4, IR-10</t>
  </si>
  <si>
    <t>CSC 3</t>
  </si>
  <si>
    <t>PR.AC-2, PR.AT-5, PR.IP-5, DE.CM-2</t>
  </si>
  <si>
    <t>3.8.2, 3.10.1, 3.10.2, 3.10.5, 3.10.6, 3.12.1</t>
  </si>
  <si>
    <t>MP-4, PE-2, PE-5, PE-6, PE-17</t>
  </si>
  <si>
    <t>8.2.3</t>
  </si>
  <si>
    <t>PR.AC-2, PR.AC-4, PR.DS-1, PR.DS-3, PR.DS-5</t>
  </si>
  <si>
    <t>3.8.1, 3.8.5, 3.8.7</t>
  </si>
  <si>
    <t>MP-2, MP-5, MP-7</t>
  </si>
  <si>
    <t>5.1.1</t>
  </si>
  <si>
    <t>ID.GV-2</t>
  </si>
  <si>
    <t>3.9.1, 3.9.2</t>
  </si>
  <si>
    <t>PM-2, PM-10, SI-5, CA-5, PM-1</t>
  </si>
  <si>
    <t>CSC 4</t>
  </si>
  <si>
    <t>3.13.2</t>
  </si>
  <si>
    <t>CA-5, PM-1</t>
  </si>
  <si>
    <t>PR.IP-2</t>
  </si>
  <si>
    <t>CA-5, CM-3, PM-1, SA-15, SA-3, SA-8, SC-2</t>
  </si>
  <si>
    <t>16.1.5</t>
  </si>
  <si>
    <t>3.6.1, 3.12.2</t>
  </si>
  <si>
    <t>CA-5, PM-1, IR-4, IR-5, IR-7, IR-8</t>
  </si>
  <si>
    <t>CSC 17</t>
  </si>
  <si>
    <t>PR.PT-4</t>
  </si>
  <si>
    <t>3.1.3</t>
  </si>
  <si>
    <t>AC-4</t>
  </si>
  <si>
    <t>PR.IP-1, PR.IP-2</t>
  </si>
  <si>
    <t>3.1.18, 3.7.1, 3.13.13</t>
  </si>
  <si>
    <t>CM-2, CM-6, CM-3, AC-19, MA-2</t>
  </si>
  <si>
    <t>DE.CM-8</t>
  </si>
  <si>
    <t>3.11.1, 3.11.2, 3.11.3</t>
  </si>
  <si>
    <t>SI-2</t>
  </si>
  <si>
    <t>GNRL-01 through GNRL-06; populated by Institution</t>
  </si>
  <si>
    <t>GNRL-07 through GNRL-14; populated by Vendor</t>
  </si>
  <si>
    <t>GNRL-15 and GNRL-16; populated by Institution Security Office</t>
  </si>
  <si>
    <t>ISO 27002:2013</t>
  </si>
  <si>
    <t>This completed Vendor Assessment Tool (with vendor answers intact) can be shared within Higher Education institutions through the Cloud Broker Index, https://www.ren-isac.net/hecvat/cbi.html.</t>
  </si>
  <si>
    <t>Describe or provide a reference to the types of authentication, including standards-based single-sign-on (SSO, InCommon), that are supported by the web-based interface?</t>
  </si>
  <si>
    <t>v1.06</t>
  </si>
  <si>
    <t>Institution Department</t>
  </si>
  <si>
    <t>Institution Department Primary Campus</t>
  </si>
  <si>
    <t>Institution Department Code</t>
  </si>
  <si>
    <t>Institution Department Contact Name</t>
  </si>
  <si>
    <t>Institution Department Contact Email</t>
  </si>
  <si>
    <t>Institution Department Contact Phone Number</t>
  </si>
  <si>
    <r>
      <rPr>
        <b/>
        <sz val="12"/>
        <color theme="1"/>
        <rFont val="Verdana"/>
      </rPr>
      <t xml:space="preserve">Step 1: </t>
    </r>
    <r>
      <rPr>
        <sz val="12"/>
        <color theme="1"/>
        <rFont val="Verdana"/>
      </rPr>
      <t xml:space="preserve">Complete each section answering each set of questions in order from top to bottom; the built-in formatting logic relies on this order. </t>
    </r>
    <r>
      <rPr>
        <b/>
        <sz val="12"/>
        <color theme="1"/>
        <rFont val="Verdana"/>
      </rPr>
      <t xml:space="preserve">Step 2: </t>
    </r>
    <r>
      <rPr>
        <sz val="12"/>
        <color theme="1"/>
        <rFont val="Verdana"/>
      </rPr>
      <t>Submit the completed Higher Education Cloud Vendor Assessment Tool - Lite to the Institution according to institutional procedures.</t>
    </r>
  </si>
  <si>
    <t>Describe or provide a reference to the controls that are in place to secure their remote environment and connection to institution's data.</t>
  </si>
  <si>
    <t>Can you enforce password/passphrase complexity requirements [provided by the institution]?</t>
  </si>
  <si>
    <t>Describe or provide a reference to the authentication and authorization systems such as Active Directory, Kerberos (what version) or a institution centralized authorization service that work with your application.</t>
  </si>
  <si>
    <t xml:space="preserve">Is institution data physically and logically separated from that of other customers. </t>
  </si>
  <si>
    <t>Do backups containing institution data ever leave the United States of America either physically or via network routing?</t>
  </si>
  <si>
    <t>Is any institution data visible in system administration modules/tools?</t>
  </si>
  <si>
    <t xml:space="preserve">List all datacenters and their cities, states (provinces), and countries where institution data will be stored (including within the United States).  Does your company own these data centers?   </t>
  </si>
  <si>
    <t>Does your company own the physical data center where institution data will reside?  If so, do these servers reside in a co-located data center?</t>
  </si>
  <si>
    <t>Version 1.06</t>
  </si>
  <si>
    <t>Institution Department Name</t>
  </si>
  <si>
    <t>Added standards crosswalk and Cloud Broker Index (CBI) information, changed HLAP-03, HLAA-02, HLAA-03, and HLDA-04 to freeform text. Changed University mentions to Institution.</t>
  </si>
  <si>
    <t>In order to protect the institution and its systems, vendors whose products and/or services will access and/or host institutional data must complete the Higher Education Cloud Vendor Assessment Tool.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state, and federal law. This is intended for use by vendors participating in a Third Party Security Assessment and should be completed by a vendor.</t>
  </si>
  <si>
    <t>SUNY Geneseo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</si>
</sst>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30" x14ac:knownFonts="1">
    <font>
      <sz val="12"/>
      <color indexed="8"/>
      <name val="Verdana"/>
    </font>
    <font>
      <sz val="11"/>
      <color indexed="8"/>
      <name val="Verdana"/>
    </font>
    <font>
      <b/>
      <sz val="12"/>
      <color theme="1"/>
      <name val="Verdana"/>
    </font>
    <font>
      <sz val="11"/>
      <color theme="1"/>
      <name val="Verdana"/>
    </font>
    <font>
      <b/>
      <sz val="14"/>
      <color theme="0"/>
      <name val="Verdana"/>
    </font>
    <font>
      <i/>
      <sz val="11"/>
      <color theme="1"/>
      <name val="Verdana"/>
    </font>
    <font>
      <i/>
      <sz val="12"/>
      <color theme="1"/>
      <name val="Verdana"/>
    </font>
    <font>
      <b/>
      <sz val="20"/>
      <color theme="0"/>
      <name val="Verdana"/>
    </font>
    <font>
      <b/>
      <sz val="12"/>
      <color indexed="8"/>
      <name val="Verdana"/>
    </font>
    <font>
      <sz val="10"/>
      <color indexed="81"/>
      <name val="Calibri"/>
    </font>
    <font>
      <b/>
      <sz val="11"/>
      <color rgb="FFFF0000"/>
      <name val="Verdana"/>
    </font>
    <font>
      <b/>
      <sz val="14"/>
      <color rgb="FFFF0000"/>
      <name val="Verdana"/>
      <family val="2"/>
    </font>
    <font>
      <b/>
      <sz val="14"/>
      <color theme="1"/>
      <name val="Verdana"/>
    </font>
    <font>
      <b/>
      <sz val="12"/>
      <color theme="0"/>
      <name val="Verdana"/>
    </font>
    <font>
      <b/>
      <sz val="14"/>
      <color theme="0" tint="-0.249977111117893"/>
      <name val="Verdana"/>
      <family val="2"/>
    </font>
    <font>
      <sz val="12"/>
      <color theme="1"/>
      <name val="Verdana"/>
    </font>
    <font>
      <sz val="11"/>
      <color rgb="FFFF0000"/>
      <name val="Verdana"/>
    </font>
    <font>
      <sz val="10"/>
      <color rgb="FF000000"/>
      <name val="Arial"/>
    </font>
    <font>
      <i/>
      <sz val="11"/>
      <color indexed="8"/>
      <name val="Verdana"/>
    </font>
    <font>
      <sz val="12"/>
      <color indexed="8"/>
      <name val="Verdana"/>
    </font>
    <font>
      <b/>
      <sz val="11"/>
      <color indexed="8"/>
      <name val="Verdana"/>
    </font>
    <font>
      <b/>
      <sz val="14"/>
      <name val="Verdana"/>
    </font>
    <font>
      <sz val="11"/>
      <color rgb="FF000000"/>
      <name val="Verdana"/>
    </font>
    <font>
      <b/>
      <sz val="14"/>
      <color theme="0" tint="-0.14999847407452621"/>
      <name val="Verdana"/>
    </font>
    <font>
      <b/>
      <sz val="12"/>
      <color rgb="FF000000"/>
      <name val="Verdana"/>
    </font>
    <font>
      <b/>
      <sz val="14"/>
      <color rgb="FFFFFFFF"/>
      <name val="Verdana"/>
    </font>
    <font>
      <sz val="12"/>
      <name val="Verdana"/>
    </font>
    <font>
      <b/>
      <sz val="14"/>
      <color rgb="FFBFBFBF"/>
      <name val="Verdana"/>
    </font>
    <font>
      <sz val="11"/>
      <color theme="0"/>
      <name val="Verdana"/>
    </font>
    <font>
      <sz val="12"/>
      <color theme="0"/>
      <name val="Verdana"/>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0000"/>
        <bgColor indexed="64"/>
      </patternFill>
    </fill>
    <fill>
      <patternFill patternType="solid">
        <fgColor rgb="FF000000"/>
        <bgColor rgb="FF000000"/>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rgb="FF93C47D"/>
      </patternFill>
    </fill>
    <fill>
      <patternFill patternType="solid">
        <fgColor rgb="FFD9D9D9"/>
        <bgColor rgb="FF000000"/>
      </patternFill>
    </fill>
    <fill>
      <patternFill patternType="solid">
        <fgColor theme="1" tint="0.249977111117893"/>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s>
  <cellStyleXfs count="2">
    <xf numFmtId="0" fontId="0" fillId="0" borderId="0" applyNumberFormat="0" applyFill="0" applyBorder="0" applyProtection="0">
      <alignment vertical="top" wrapText="1"/>
    </xf>
    <xf numFmtId="0" fontId="17" fillId="0" borderId="0"/>
  </cellStyleXfs>
  <cellXfs count="111">
    <xf numFmtId="0" fontId="0" fillId="0" borderId="0" xfId="0" applyFont="1" applyAlignment="1">
      <alignment vertical="top" wrapText="1"/>
    </xf>
    <xf numFmtId="0" fontId="0" fillId="0" borderId="0" xfId="0" applyFont="1" applyAlignment="1">
      <alignment horizontal="left" vertical="center" wrapText="1"/>
    </xf>
    <xf numFmtId="0" fontId="8" fillId="0" borderId="0" xfId="0" applyFont="1" applyAlignment="1">
      <alignment vertical="top" wrapText="1"/>
    </xf>
    <xf numFmtId="0" fontId="1" fillId="0" borderId="0" xfId="0" applyNumberFormat="1" applyFont="1" applyAlignment="1"/>
    <xf numFmtId="0" fontId="1" fillId="0" borderId="0" xfId="0" applyNumberFormat="1" applyFont="1" applyAlignment="1">
      <alignment horizontal="left" vertical="center"/>
    </xf>
    <xf numFmtId="0" fontId="1" fillId="0" borderId="0" xfId="0" applyNumberFormat="1" applyFont="1" applyAlignment="1">
      <alignment wrapText="1"/>
    </xf>
    <xf numFmtId="0" fontId="10" fillId="0" borderId="0" xfId="0" applyNumberFormat="1" applyFont="1" applyBorder="1" applyAlignment="1">
      <alignment wrapText="1"/>
    </xf>
    <xf numFmtId="0" fontId="14" fillId="2" borderId="3" xfId="0" applyNumberFormat="1" applyFont="1" applyFill="1" applyBorder="1" applyAlignment="1">
      <alignment horizontal="center" vertical="center" wrapText="1"/>
    </xf>
    <xf numFmtId="0" fontId="2" fillId="4" borderId="3" xfId="0" applyNumberFormat="1" applyFont="1" applyFill="1" applyBorder="1" applyAlignment="1">
      <alignment vertical="center" wrapText="1"/>
    </xf>
    <xf numFmtId="1" fontId="16" fillId="4" borderId="3" xfId="0" applyNumberFormat="1" applyFont="1" applyFill="1" applyBorder="1" applyAlignment="1">
      <alignment vertical="center" wrapText="1"/>
    </xf>
    <xf numFmtId="0" fontId="16" fillId="4" borderId="3" xfId="0" applyNumberFormat="1" applyFont="1" applyFill="1" applyBorder="1" applyAlignment="1">
      <alignment vertical="center" wrapText="1"/>
    </xf>
    <xf numFmtId="0" fontId="3" fillId="3" borderId="3" xfId="0" applyNumberFormat="1" applyFont="1" applyFill="1" applyBorder="1" applyAlignment="1">
      <alignment horizontal="center" vertical="center" wrapText="1"/>
    </xf>
    <xf numFmtId="1" fontId="3" fillId="3" borderId="3" xfId="0" applyNumberFormat="1" applyFont="1" applyFill="1" applyBorder="1" applyAlignment="1">
      <alignment vertical="center" wrapText="1"/>
    </xf>
    <xf numFmtId="14" fontId="0" fillId="0" borderId="0" xfId="0" applyNumberFormat="1" applyFont="1" applyAlignment="1">
      <alignment vertical="top" wrapText="1"/>
    </xf>
    <xf numFmtId="0" fontId="1" fillId="0" borderId="3" xfId="0" applyFont="1" applyBorder="1" applyAlignment="1">
      <alignment vertical="center" wrapText="1"/>
    </xf>
    <xf numFmtId="0" fontId="1" fillId="4" borderId="3" xfId="0" applyFont="1" applyFill="1" applyBorder="1" applyAlignment="1">
      <alignment vertical="center" wrapText="1"/>
    </xf>
    <xf numFmtId="0" fontId="17" fillId="0" borderId="0" xfId="1" applyFont="1" applyAlignment="1"/>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9" fillId="0" borderId="0" xfId="0" applyFont="1" applyAlignment="1">
      <alignment horizontal="center" vertical="center" wrapText="1"/>
    </xf>
    <xf numFmtId="0" fontId="0" fillId="0" borderId="0" xfId="0">
      <alignment vertical="top" wrapText="1"/>
    </xf>
    <xf numFmtId="0" fontId="21" fillId="0" borderId="0" xfId="0" applyNumberFormat="1" applyFont="1" applyFill="1" applyBorder="1" applyAlignment="1">
      <alignment vertical="center" wrapText="1"/>
    </xf>
    <xf numFmtId="0" fontId="20" fillId="0" borderId="3" xfId="0" applyFont="1" applyBorder="1" applyAlignment="1">
      <alignment horizontal="left" vertical="center" wrapText="1"/>
    </xf>
    <xf numFmtId="0" fontId="20" fillId="0" borderId="3" xfId="0" applyFont="1" applyBorder="1" applyAlignment="1">
      <alignment horizontal="left" vertical="top" wrapText="1"/>
    </xf>
    <xf numFmtId="0" fontId="1" fillId="0" borderId="3" xfId="0" applyFont="1" applyBorder="1" applyAlignment="1">
      <alignment horizontal="left" vertical="center" wrapText="1"/>
    </xf>
    <xf numFmtId="0" fontId="3" fillId="0" borderId="3" xfId="0" applyNumberFormat="1" applyFont="1" applyFill="1" applyBorder="1" applyAlignment="1">
      <alignment vertical="center" wrapText="1"/>
    </xf>
    <xf numFmtId="0" fontId="22" fillId="0" borderId="0" xfId="1" applyFont="1" applyAlignment="1"/>
    <xf numFmtId="0" fontId="22" fillId="0" borderId="0" xfId="1" applyFont="1" applyAlignment="1">
      <alignment wrapText="1"/>
    </xf>
    <xf numFmtId="0" fontId="5" fillId="4" borderId="3" xfId="0" applyNumberFormat="1" applyFont="1" applyFill="1" applyBorder="1" applyAlignment="1">
      <alignment horizontal="left" vertical="center" wrapText="1"/>
    </xf>
    <xf numFmtId="0" fontId="1" fillId="4" borderId="3" xfId="0" applyNumberFormat="1" applyFont="1" applyFill="1" applyBorder="1" applyAlignment="1">
      <alignment horizontal="left" vertical="top" wrapText="1"/>
    </xf>
    <xf numFmtId="0" fontId="1" fillId="4" borderId="3"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20" fillId="0" borderId="3" xfId="0" applyFont="1" applyBorder="1" applyAlignment="1">
      <alignment horizontal="left" vertical="center" wrapText="1"/>
    </xf>
    <xf numFmtId="0" fontId="13" fillId="2" borderId="3" xfId="1" applyFont="1" applyFill="1" applyBorder="1" applyAlignment="1">
      <alignment vertical="center" wrapText="1"/>
    </xf>
    <xf numFmtId="0" fontId="24" fillId="0" borderId="0" xfId="1" applyFont="1" applyAlignment="1">
      <alignment vertical="center"/>
    </xf>
    <xf numFmtId="0" fontId="22" fillId="4" borderId="3" xfId="1" applyFont="1" applyFill="1" applyBorder="1" applyAlignment="1">
      <alignment vertical="center" wrapText="1"/>
    </xf>
    <xf numFmtId="0" fontId="1" fillId="0" borderId="0" xfId="0" applyNumberFormat="1" applyFont="1" applyAlignment="1">
      <alignment horizontal="center" vertical="center"/>
    </xf>
    <xf numFmtId="0" fontId="13" fillId="2"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1" fontId="4"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left" vertical="center" wrapText="1"/>
    </xf>
    <xf numFmtId="0" fontId="3" fillId="4" borderId="3" xfId="0" applyNumberFormat="1" applyFont="1" applyFill="1" applyBorder="1" applyAlignment="1">
      <alignment horizontal="left" vertical="center" wrapText="1"/>
    </xf>
    <xf numFmtId="1" fontId="4"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10" fillId="3" borderId="3" xfId="0" applyNumberFormat="1" applyFont="1" applyFill="1" applyBorder="1" applyAlignment="1">
      <alignment vertical="center" wrapText="1"/>
    </xf>
    <xf numFmtId="0" fontId="3" fillId="4" borderId="3" xfId="0" applyNumberFormat="1" applyFont="1" applyFill="1" applyBorder="1" applyAlignment="1">
      <alignment vertical="center" wrapText="1"/>
    </xf>
    <xf numFmtId="0" fontId="25" fillId="7" borderId="7"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22" fillId="8" borderId="3" xfId="0" applyFont="1" applyFill="1" applyBorder="1" applyAlignment="1">
      <alignment horizontal="center" vertical="center" wrapText="1"/>
    </xf>
    <xf numFmtId="1" fontId="22" fillId="8" borderId="3" xfId="0" applyNumberFormat="1" applyFont="1" applyFill="1" applyBorder="1" applyAlignment="1">
      <alignment vertical="center" wrapText="1"/>
    </xf>
    <xf numFmtId="1" fontId="16" fillId="9" borderId="3" xfId="0" applyNumberFormat="1" applyFont="1" applyFill="1" applyBorder="1" applyAlignment="1">
      <alignment vertical="center" wrapText="1"/>
    </xf>
    <xf numFmtId="0" fontId="26" fillId="0" borderId="3" xfId="0" applyFont="1" applyBorder="1" applyAlignment="1">
      <alignment wrapText="1"/>
    </xf>
    <xf numFmtId="1" fontId="16" fillId="9" borderId="3" xfId="0" applyNumberFormat="1" applyFont="1" applyFill="1" applyBorder="1" applyAlignment="1">
      <alignment horizontal="left" vertical="center" wrapText="1"/>
    </xf>
    <xf numFmtId="0" fontId="25" fillId="7" borderId="9" xfId="0" applyFont="1" applyFill="1" applyBorder="1" applyAlignment="1">
      <alignment horizontal="center" vertical="center" wrapText="1"/>
    </xf>
    <xf numFmtId="0" fontId="27" fillId="7" borderId="9" xfId="0" applyFont="1" applyFill="1" applyBorder="1" applyAlignment="1">
      <alignment horizontal="center" vertical="center" wrapText="1"/>
    </xf>
    <xf numFmtId="0" fontId="22" fillId="9" borderId="3" xfId="0" applyFont="1" applyFill="1" applyBorder="1" applyAlignment="1">
      <alignment vertical="center" wrapText="1"/>
    </xf>
    <xf numFmtId="0" fontId="22" fillId="8" borderId="3" xfId="0" applyFont="1" applyFill="1" applyBorder="1" applyAlignment="1">
      <alignment horizontal="left" vertical="center" wrapText="1"/>
    </xf>
    <xf numFmtId="0" fontId="25" fillId="7" borderId="10"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2" fillId="8" borderId="8" xfId="0" applyFont="1" applyFill="1" applyBorder="1" applyAlignment="1">
      <alignment horizontal="center" vertical="center" wrapText="1"/>
    </xf>
    <xf numFmtId="1" fontId="22" fillId="8" borderId="8" xfId="0" applyNumberFormat="1" applyFont="1" applyFill="1" applyBorder="1" applyAlignment="1">
      <alignment vertical="center" wrapText="1"/>
    </xf>
    <xf numFmtId="0" fontId="22" fillId="0" borderId="3" xfId="0" applyFont="1" applyFill="1" applyBorder="1" applyAlignment="1">
      <alignment horizontal="center" vertical="center" wrapText="1"/>
    </xf>
    <xf numFmtId="0" fontId="28" fillId="0" borderId="0" xfId="0" applyNumberFormat="1" applyFont="1" applyAlignment="1"/>
    <xf numFmtId="0" fontId="28" fillId="0" borderId="0" xfId="0" applyNumberFormat="1" applyFont="1" applyAlignment="1">
      <alignment horizontal="left" vertical="center"/>
    </xf>
    <xf numFmtId="0" fontId="28" fillId="0" borderId="0" xfId="0" applyFont="1" applyAlignment="1"/>
    <xf numFmtId="0" fontId="22" fillId="10" borderId="8" xfId="0" applyFont="1" applyFill="1" applyBorder="1" applyAlignment="1">
      <alignment vertical="center" wrapText="1"/>
    </xf>
    <xf numFmtId="0" fontId="22" fillId="10" borderId="5" xfId="0" applyFont="1" applyFill="1" applyBorder="1" applyAlignment="1">
      <alignment vertical="center" wrapText="1"/>
    </xf>
    <xf numFmtId="0" fontId="13" fillId="2" borderId="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49" fontId="3" fillId="5" borderId="3" xfId="0" applyNumberFormat="1" applyFont="1" applyFill="1" applyBorder="1" applyAlignment="1">
      <alignment vertical="center" wrapText="1"/>
    </xf>
    <xf numFmtId="49" fontId="3" fillId="5" borderId="3" xfId="0" applyNumberFormat="1" applyFont="1" applyFill="1" applyBorder="1" applyAlignment="1">
      <alignment horizontal="left" vertical="center" wrapText="1"/>
    </xf>
    <xf numFmtId="49" fontId="22" fillId="0" borderId="3" xfId="0" applyNumberFormat="1" applyFont="1" applyBorder="1" applyAlignment="1">
      <alignment horizontal="center" vertical="center" wrapText="1"/>
    </xf>
    <xf numFmtId="49" fontId="22" fillId="11" borderId="2" xfId="0" applyNumberFormat="1" applyFont="1" applyFill="1" applyBorder="1" applyAlignment="1">
      <alignment horizontal="center" vertical="center" wrapText="1"/>
    </xf>
    <xf numFmtId="49" fontId="22" fillId="0" borderId="2" xfId="0" applyNumberFormat="1" applyFont="1" applyBorder="1" applyAlignment="1">
      <alignment horizontal="center" vertical="center" wrapText="1"/>
    </xf>
    <xf numFmtId="0" fontId="3" fillId="5" borderId="3"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20" fillId="0" borderId="3" xfId="0" applyFont="1" applyBorder="1" applyAlignment="1">
      <alignment horizontal="left" vertical="center" wrapText="1"/>
    </xf>
    <xf numFmtId="0" fontId="1" fillId="0" borderId="3" xfId="0" applyFont="1" applyBorder="1" applyAlignment="1">
      <alignment horizontal="left" vertical="center" wrapText="1"/>
    </xf>
    <xf numFmtId="0" fontId="7" fillId="6" borderId="3" xfId="0" applyFont="1" applyFill="1" applyBorder="1" applyAlignment="1">
      <alignment horizontal="left" vertical="center" wrapText="1"/>
    </xf>
    <xf numFmtId="0" fontId="12" fillId="4" borderId="3" xfId="0" applyNumberFormat="1"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5" fillId="7" borderId="5" xfId="0" applyFont="1" applyFill="1" applyBorder="1" applyAlignment="1">
      <alignment horizontal="left" vertical="center" wrapText="1"/>
    </xf>
    <xf numFmtId="0" fontId="26" fillId="0" borderId="6" xfId="0" applyFont="1" applyBorder="1" applyAlignment="1">
      <alignment wrapText="1"/>
    </xf>
    <xf numFmtId="0" fontId="3" fillId="3" borderId="3" xfId="0" applyNumberFormat="1" applyFont="1" applyFill="1" applyBorder="1" applyAlignment="1">
      <alignment horizontal="left" vertical="center" wrapText="1"/>
    </xf>
    <xf numFmtId="0" fontId="22" fillId="8" borderId="1" xfId="0" applyFont="1" applyFill="1" applyBorder="1" applyAlignment="1">
      <alignment horizontal="left" vertical="center" wrapText="1"/>
    </xf>
    <xf numFmtId="0" fontId="22" fillId="8" borderId="2" xfId="0" applyFont="1" applyFill="1" applyBorder="1" applyAlignment="1">
      <alignment horizontal="left" vertical="center" wrapText="1"/>
    </xf>
    <xf numFmtId="0" fontId="7" fillId="2" borderId="3" xfId="0" applyNumberFormat="1" applyFont="1" applyFill="1" applyBorder="1" applyAlignment="1">
      <alignment horizontal="left" vertical="center" wrapText="1"/>
    </xf>
    <xf numFmtId="0" fontId="4" fillId="2" borderId="3" xfId="0" applyNumberFormat="1" applyFont="1" applyFill="1" applyBorder="1" applyAlignment="1">
      <alignment horizontal="left" vertical="center" wrapText="1"/>
    </xf>
    <xf numFmtId="0" fontId="15" fillId="5" borderId="3"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18" fillId="4" borderId="1" xfId="0" applyNumberFormat="1" applyFont="1" applyFill="1" applyBorder="1" applyAlignment="1">
      <alignment vertical="center" wrapText="1"/>
    </xf>
    <xf numFmtId="0" fontId="1" fillId="4" borderId="4" xfId="0" applyNumberFormat="1" applyFont="1" applyFill="1" applyBorder="1" applyAlignment="1">
      <alignment vertical="center" wrapText="1"/>
    </xf>
    <xf numFmtId="0" fontId="1" fillId="4" borderId="2" xfId="0" applyNumberFormat="1" applyFont="1" applyFill="1" applyBorder="1" applyAlignment="1">
      <alignment vertical="center" wrapText="1"/>
    </xf>
    <xf numFmtId="0" fontId="29" fillId="12" borderId="1" xfId="0" applyNumberFormat="1" applyFont="1" applyFill="1" applyBorder="1" applyAlignment="1">
      <alignment horizontal="left" vertical="center" wrapText="1"/>
    </xf>
    <xf numFmtId="0" fontId="29" fillId="12" borderId="4" xfId="0" applyNumberFormat="1" applyFont="1" applyFill="1" applyBorder="1" applyAlignment="1">
      <alignment horizontal="left" vertical="center" wrapText="1"/>
    </xf>
    <xf numFmtId="0" fontId="29" fillId="12" borderId="2" xfId="0" applyNumberFormat="1" applyFont="1" applyFill="1" applyBorder="1" applyAlignment="1">
      <alignment horizontal="left" vertical="center" wrapText="1"/>
    </xf>
    <xf numFmtId="164" fontId="6" fillId="3" borderId="3"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4" borderId="3" xfId="0" applyNumberFormat="1" applyFont="1" applyFill="1" applyBorder="1" applyAlignment="1">
      <alignment horizontal="left" vertical="center" wrapText="1"/>
    </xf>
    <xf numFmtId="0" fontId="12" fillId="4" borderId="11" xfId="0" applyNumberFormat="1" applyFont="1" applyFill="1" applyBorder="1" applyAlignment="1">
      <alignment horizontal="left" vertical="center" wrapText="1"/>
    </xf>
    <xf numFmtId="0" fontId="12" fillId="4" borderId="12" xfId="0" applyNumberFormat="1" applyFont="1" applyFill="1" applyBorder="1" applyAlignment="1">
      <alignment horizontal="left" vertical="center" wrapText="1"/>
    </xf>
    <xf numFmtId="0" fontId="4" fillId="7" borderId="5" xfId="0" applyFont="1" applyFill="1" applyBorder="1" applyAlignment="1">
      <alignment horizontal="left" vertical="center" wrapText="1"/>
    </xf>
    <xf numFmtId="0" fontId="29" fillId="0" borderId="6" xfId="0" applyFont="1" applyBorder="1" applyAlignment="1">
      <alignment wrapText="1"/>
    </xf>
  </cellXfs>
  <cellStyles count="2">
    <cellStyle name="Normal" xfId="0" builtinId="0"/>
    <cellStyle name="Normal 2" xfId="1"/>
  </cellStyles>
  <dxfs count="159">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0" tint="-0.14996795556505021"/>
      </font>
      <fill>
        <patternFill>
          <bgColor theme="0" tint="-0.14996795556505021"/>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theme="1"/>
      </font>
      <fill>
        <patternFill>
          <bgColor theme="7" tint="0.59996337778862885"/>
        </patternFill>
      </fill>
      <border>
        <left style="thin">
          <color auto="1"/>
        </left>
        <right style="thin">
          <color auto="1"/>
        </right>
        <top style="thin">
          <color auto="1"/>
        </top>
        <bottom style="thin">
          <color auto="1"/>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s>
  <tableStyles count="0" defaultPivotStyle="PivotStyleMedium7"/>
  <colors>
    <indexedColors>
      <rgbColor rgb="FF000000"/>
      <rgbColor rgb="FFFFFFFF"/>
      <rgbColor rgb="FFFF0000"/>
      <rgbColor rgb="FF00FF00"/>
      <rgbColor rgb="FF0000FF"/>
      <rgbColor rgb="FFFFFF00"/>
      <rgbColor rgb="FFFF00FF"/>
      <rgbColor rgb="FF00FFFF"/>
      <rgbColor rgb="FF000000"/>
      <rgbColor rgb="FFFFF0C2"/>
      <rgbColor rgb="FF68070C"/>
      <rgbColor rgb="FFAAAAAA"/>
      <rgbColor rgb="FF7F0424"/>
      <rgbColor rgb="FFF3E4B5"/>
      <rgbColor rgb="FF0563C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EDEF"/>
      <color rgb="FFF2DCDB"/>
      <color rgb="FFD7E1EC"/>
      <color rgb="FFFF5E49"/>
      <color rgb="FF6809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tif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7350308" cy="982218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165100"/>
          <a:ext cx="7350308" cy="98221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100" b="1">
              <a:solidFill>
                <a:schemeClr val="tx1"/>
              </a:solidFill>
              <a:effectLst/>
              <a:latin typeface="Verdana" charset="0"/>
              <a:ea typeface="Verdana" charset="0"/>
              <a:cs typeface="Verdana" charset="0"/>
            </a:rPr>
            <a:t>Shared Assessments Introduction</a:t>
          </a:r>
          <a:endParaRPr lang="en-US" sz="1100">
            <a:solidFill>
              <a:schemeClr val="tx1"/>
            </a:solidFill>
            <a:effectLst/>
            <a:latin typeface="Verdana" charset="0"/>
            <a:ea typeface="Verdana" charset="0"/>
            <a:cs typeface="Verdana" charset="0"/>
          </a:endParaRPr>
        </a:p>
        <a:p>
          <a:r>
            <a:rPr lang="en-US" sz="1100">
              <a:solidFill>
                <a:schemeClr val="tx1"/>
              </a:solidFill>
              <a:effectLst/>
              <a:latin typeface="Verdana" charset="0"/>
              <a:ea typeface="Verdana" charset="0"/>
              <a:cs typeface="Verdana" charset="0"/>
            </a:rPr>
            <a:t> </a:t>
          </a:r>
        </a:p>
        <a:p>
          <a:endParaRPr lang="en-US" sz="1100">
            <a:solidFill>
              <a:schemeClr val="tx1"/>
            </a:solidFill>
            <a:effectLst/>
            <a:latin typeface="Verdana" charset="0"/>
            <a:ea typeface="Verdana" charset="0"/>
            <a:cs typeface="Verdana" charset="0"/>
          </a:endParaRPr>
        </a:p>
        <a:p>
          <a:pPr rtl="0"/>
          <a:r>
            <a:rPr lang="en-US" sz="1100" b="0" i="0" u="none" strike="noStrike">
              <a:solidFill>
                <a:schemeClr val="tx1"/>
              </a:solidFill>
              <a:effectLst/>
              <a:latin typeface="Verdana" charset="0"/>
              <a:ea typeface="Verdana" charset="0"/>
              <a:cs typeface="Verdana" charset="0"/>
            </a:rPr>
            <a: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and reviewing such assessments.</a:t>
          </a:r>
          <a:endParaRPr lang="en-US" b="0">
            <a:effectLst/>
            <a:latin typeface="Verdana" charset="0"/>
            <a:ea typeface="Verdana" charset="0"/>
            <a:cs typeface="Verdana" charset="0"/>
          </a:endParaRPr>
        </a:p>
        <a:p>
          <a:pPr rtl="0"/>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tx1"/>
              </a:solidFill>
              <a:effectLst/>
              <a:latin typeface="Verdana" charset="0"/>
              <a:ea typeface="Verdana" charset="0"/>
              <a:cs typeface="Verdana" charset="0"/>
            </a:rPr>
            <a:t>The Higher Education Cloud Vendor Assessment Tool - Lite attempts to generalize higher education information security and data protection questions and issues for consistency and ease of use. Some institutions may have specific issues that must be addressed in addition to the general questions provided in this assessment. It is anticipated that this Higher Education Cloud Vendor Assessment Tool will be revised over time to account for changes in cloud services provisioning and the information security and data protection needs of higher education institutions.</a:t>
          </a:r>
          <a:endParaRPr lang="en-US" b="0">
            <a:effectLst/>
            <a:latin typeface="Verdana" charset="0"/>
            <a:ea typeface="Verdana" charset="0"/>
            <a:cs typeface="Verdana" charset="0"/>
          </a:endParaRPr>
        </a:p>
        <a:p>
          <a:pPr rtl="0"/>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tx1"/>
              </a:solidFill>
              <a:effectLst/>
              <a:latin typeface="Verdana" charset="0"/>
              <a:ea typeface="Verdana" charset="0"/>
              <a:cs typeface="Verdana" charset="0"/>
            </a:rPr>
            <a:t>The Higher Education Cloud Vendor Assessment Tool:</a:t>
          </a:r>
          <a:endParaRPr lang="en-US" b="0">
            <a:effectLst/>
            <a:latin typeface="Verdana" charset="0"/>
            <a:ea typeface="Verdana" charset="0"/>
            <a:cs typeface="Verdana" charset="0"/>
          </a:endParaRPr>
        </a:p>
        <a:p>
          <a:pPr rtl="0" fontAlgn="base"/>
          <a:r>
            <a:rPr lang="en-US" sz="1100" b="0" i="0" u="none" strike="noStrike">
              <a:solidFill>
                <a:schemeClr val="tx1"/>
              </a:solidFill>
              <a:effectLst/>
              <a:latin typeface="Verdana" charset="0"/>
              <a:ea typeface="Verdana" charset="0"/>
              <a:cs typeface="Verdana" charset="0"/>
            </a:rPr>
            <a:t>●Helps higher education institutions ensure that cloud services are appropriately assessed for security and privacy needs, including some that are unique to higher education</a:t>
          </a:r>
        </a:p>
        <a:p>
          <a:pPr rtl="0" fontAlgn="base"/>
          <a:r>
            <a:rPr lang="en-US" sz="1100" b="0" i="0">
              <a:solidFill>
                <a:schemeClr val="tx1"/>
              </a:solidFill>
              <a:effectLst/>
              <a:latin typeface="+mn-lt"/>
              <a:ea typeface="+mn-ea"/>
              <a:cs typeface="+mn-cs"/>
            </a:rPr>
            <a:t>●</a:t>
          </a:r>
          <a:r>
            <a:rPr lang="en-US" sz="1100" b="0" i="0" u="none" strike="noStrike">
              <a:solidFill>
                <a:schemeClr val="tx1"/>
              </a:solidFill>
              <a:effectLst/>
              <a:latin typeface="Verdana" charset="0"/>
              <a:ea typeface="Verdana" charset="0"/>
              <a:cs typeface="Verdana" charset="0"/>
            </a:rPr>
            <a:t>Allows a consistent, easily-adopted methodology for campuses wishing to reduce costs through cloud services without increasing risks</a:t>
          </a:r>
        </a:p>
        <a:p>
          <a:pPr rtl="0" fontAlgn="base"/>
          <a:r>
            <a:rPr lang="en-US" sz="1100" b="0" i="0">
              <a:solidFill>
                <a:schemeClr val="tx1"/>
              </a:solidFill>
              <a:effectLst/>
              <a:latin typeface="+mn-lt"/>
              <a:ea typeface="+mn-ea"/>
              <a:cs typeface="+mn-cs"/>
            </a:rPr>
            <a:t>●</a:t>
          </a:r>
          <a:r>
            <a:rPr lang="en-US" sz="1100" b="0" i="0" u="none" strike="noStrike">
              <a:solidFill>
                <a:schemeClr val="tx1"/>
              </a:solidFill>
              <a:effectLst/>
              <a:latin typeface="Verdana" charset="0"/>
              <a:ea typeface="Verdana" charset="0"/>
              <a:cs typeface="Verdana" charset="0"/>
            </a:rPr>
            <a:t>Reduces the burden that cloud service providers face in responding to requests for security assessments from higher education institutions</a:t>
          </a:r>
        </a:p>
        <a:p>
          <a:pPr rtl="0"/>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tx1"/>
              </a:solidFill>
              <a:effectLst/>
              <a:latin typeface="Verdana" charset="0"/>
              <a:ea typeface="Verdana" charset="0"/>
              <a:cs typeface="Verdana" charset="0"/>
            </a:rPr>
            <a:t>This Higher Education Cloud Vendor Assessment Tool was created by the Higher Education Information Security Council Shared Assessments Working Group.  Its purpose is to provide a starting point for the assessment of third-party provided cloud services and resources.  Over time, the Shared Assessments Working Group hopes to create a framework that will establish a community resource where institutions and cloud services providers will share completed Higher Education Cloud Vendor Assessment Tool assessments.</a:t>
          </a:r>
          <a:endParaRPr lang="en-US" b="0">
            <a:effectLst/>
            <a:latin typeface="Verdana" charset="0"/>
            <a:ea typeface="Verdana" charset="0"/>
            <a:cs typeface="Verdana" charset="0"/>
          </a:endParaRPr>
        </a:p>
        <a:p>
          <a:pPr rtl="0"/>
          <a:endParaRPr lang="en-US" sz="1100" b="0" i="0" u="none" strike="noStrike">
            <a:solidFill>
              <a:schemeClr val="tx1"/>
            </a:solidFill>
            <a:effectLst/>
            <a:latin typeface="Verdana" charset="0"/>
            <a:ea typeface="Verdana" charset="0"/>
            <a:cs typeface="Verdana"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Verdana" charset="0"/>
              <a:ea typeface="Verdana" charset="0"/>
              <a:cs typeface="Verdana" charset="0"/>
            </a:rPr>
            <a:t>https://www.educause.edu/hecvat</a:t>
          </a:r>
        </a:p>
        <a:p>
          <a:pPr rtl="0"/>
          <a:r>
            <a:rPr lang="en-US" b="0">
              <a:effectLst/>
              <a:latin typeface="Verdana" charset="0"/>
              <a:ea typeface="Verdana" charset="0"/>
              <a:cs typeface="Verdana" charset="0"/>
            </a:rPr>
            <a:t>https://www.ren-isac.net/hecvat</a:t>
          </a:r>
        </a:p>
        <a:p>
          <a:pPr rtl="0"/>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tx1"/>
              </a:solidFill>
              <a:effectLst/>
              <a:latin typeface="Verdana" charset="0"/>
              <a:ea typeface="Verdana" charset="0"/>
              <a:cs typeface="Verdana" charset="0"/>
            </a:rPr>
            <a:t>(C) EDUCAUSE 2016</a:t>
          </a:r>
          <a:endParaRPr lang="en-US" b="0">
            <a:effectLst/>
            <a:latin typeface="Verdana" charset="0"/>
            <a:ea typeface="Verdana" charset="0"/>
            <a:cs typeface="Verdana" charset="0"/>
          </a:endParaRPr>
        </a:p>
        <a:p>
          <a:pPr rtl="0"/>
          <a:r>
            <a:rPr lang="en-US" sz="1100" b="0" i="0" u="none" strike="noStrike">
              <a:solidFill>
                <a:schemeClr val="tx1"/>
              </a:solidFill>
              <a:effectLst/>
              <a:latin typeface="Verdana" charset="0"/>
              <a:ea typeface="Verdana" charset="0"/>
              <a:cs typeface="Verdana" charset="0"/>
            </a:rPr>
            <a:t>This work is licensed under a Creative Commons Attribution-Noncommercial-ShareAlike 4.0 International License (CC BY-NC-SA 4.0).</a:t>
          </a:r>
          <a:endParaRPr lang="en-US" b="0">
            <a:effectLst/>
            <a:latin typeface="Verdana" charset="0"/>
            <a:ea typeface="Verdana" charset="0"/>
            <a:cs typeface="Verdan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tx1"/>
              </a:solidFill>
              <a:effectLst/>
              <a:latin typeface="Verdana" charset="0"/>
              <a:ea typeface="Verdana" charset="0"/>
              <a:cs typeface="Verdana" charset="0"/>
            </a:rPr>
            <a:t>This </a:t>
          </a:r>
          <a:r>
            <a:rPr lang="en-US" sz="1100" b="0" i="0">
              <a:solidFill>
                <a:schemeClr val="tx1"/>
              </a:solidFill>
              <a:effectLst/>
              <a:latin typeface="+mn-lt"/>
              <a:ea typeface="+mn-ea"/>
              <a:cs typeface="+mn-cs"/>
            </a:rPr>
            <a:t>Higher Education Cloud Vendor Assessment Tool </a:t>
          </a:r>
          <a:r>
            <a:rPr lang="en-US" sz="1100" b="0" i="0" u="none" strike="noStrike">
              <a:solidFill>
                <a:schemeClr val="tx1"/>
              </a:solidFill>
              <a:effectLst/>
              <a:latin typeface="Verdana" charset="0"/>
              <a:ea typeface="Verdana" charset="0"/>
              <a:cs typeface="Verdana" charset="0"/>
            </a:rPr>
            <a:t>is brought to you by the Higher Education Information Security Council, and members from EDUCAUSE, Internet2, and the Research and Education Networking Information Sharing and Analysis Center (REN-ISAC).</a:t>
          </a:r>
          <a:endParaRPr lang="en-US" sz="1100">
            <a:solidFill>
              <a:schemeClr val="tx1"/>
            </a:solidFill>
            <a:effectLst/>
            <a:latin typeface="Verdana" charset="0"/>
            <a:ea typeface="Verdana" charset="0"/>
            <a:cs typeface="Verdana" charset="0"/>
          </a:endParaRPr>
        </a:p>
      </xdr:txBody>
    </xdr:sp>
    <xdr:clientData/>
  </xdr:oneCellAnchor>
  <xdr:twoCellAnchor editAs="oneCell">
    <xdr:from>
      <xdr:col>0</xdr:col>
      <xdr:colOff>0</xdr:colOff>
      <xdr:row>1</xdr:row>
      <xdr:rowOff>0</xdr:rowOff>
    </xdr:from>
    <xdr:to>
      <xdr:col>3</xdr:col>
      <xdr:colOff>355600</xdr:colOff>
      <xdr:row>4</xdr:row>
      <xdr:rowOff>25400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5100"/>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1</xdr:row>
      <xdr:rowOff>0</xdr:rowOff>
    </xdr:from>
    <xdr:to>
      <xdr:col>2</xdr:col>
      <xdr:colOff>2590801</xdr:colOff>
      <xdr:row>10</xdr:row>
      <xdr:rowOff>76200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 y="203200"/>
          <a:ext cx="2019300" cy="190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solidFill>
              <a:schemeClr val="dk1"/>
            </a:solidFill>
            <a:effectLst/>
            <a:latin typeface="+mn-lt"/>
            <a:ea typeface="+mn-ea"/>
            <a:cs typeface="+mn-cs"/>
          </a:endParaRPr>
        </a:p>
        <a:p>
          <a:pPr algn="ctr"/>
          <a:endParaRPr lang="en-US" sz="1100" b="1">
            <a:solidFill>
              <a:schemeClr val="dk1"/>
            </a:solidFill>
            <a:effectLst/>
            <a:latin typeface="+mn-lt"/>
            <a:ea typeface="+mn-ea"/>
            <a:cs typeface="+mn-cs"/>
          </a:endParaRPr>
        </a:p>
        <a:p>
          <a:pPr algn="ctr"/>
          <a:endParaRPr lang="en-US" sz="1100" b="1">
            <a:solidFill>
              <a:schemeClr val="dk1"/>
            </a:solidFill>
            <a:effectLst/>
            <a:latin typeface="+mn-lt"/>
            <a:ea typeface="+mn-ea"/>
            <a:cs typeface="+mn-cs"/>
          </a:endParaRPr>
        </a:p>
        <a:p>
          <a:endParaRPr lang="en-US" b="0">
            <a:effectLst/>
            <a:latin typeface="Verdana" charset="0"/>
            <a:ea typeface="Verdana" charset="0"/>
            <a:cs typeface="Verdana" charset="0"/>
          </a:endParaRPr>
        </a:p>
        <a:p>
          <a:r>
            <a:rPr lang="en-US" b="0">
              <a:effectLst/>
              <a:latin typeface="Verdana" charset="0"/>
              <a:ea typeface="Verdana" charset="0"/>
              <a:cs typeface="Verdana" charset="0"/>
            </a:rPr>
            <a:t/>
          </a:r>
          <a:br>
            <a:rPr lang="en-US" b="0">
              <a:effectLst/>
              <a:latin typeface="Verdana" charset="0"/>
              <a:ea typeface="Verdana" charset="0"/>
              <a:cs typeface="Verdana" charset="0"/>
            </a:rPr>
          </a:br>
          <a:r>
            <a:rPr lang="en-US" sz="1100" b="0" i="0" u="none" strike="noStrike">
              <a:solidFill>
                <a:schemeClr val="dk1"/>
              </a:solidFill>
              <a:effectLst/>
              <a:latin typeface="Verdana" charset="0"/>
              <a:ea typeface="Verdana" charset="0"/>
              <a:cs typeface="Verdana" charset="0"/>
            </a:rPr>
            <a:t>By completing the Higher Education Cloud Vendor Assessment Tool - Lite, cloud service providers understand that the completed assessment may be shared among higher education institutions.  Anticipated sharing uses, permissions, and audiences are defined in the table below.</a:t>
          </a:r>
        </a:p>
        <a:p>
          <a:endParaRPr lang="en-US" sz="1100">
            <a:latin typeface="Verdana" charset="0"/>
            <a:ea typeface="Verdana" charset="0"/>
            <a:cs typeface="Verdana" charset="0"/>
          </a:endParaRPr>
        </a:p>
        <a:p>
          <a:endParaRPr lang="en-US" sz="1100">
            <a:latin typeface="Verdana" charset="0"/>
            <a:ea typeface="Verdana" charset="0"/>
            <a:cs typeface="Verdana" charset="0"/>
          </a:endParaRPr>
        </a:p>
        <a:p>
          <a:endParaRPr lang="en-US" sz="1100"/>
        </a:p>
      </xdr:txBody>
    </xdr:sp>
    <xdr:clientData/>
  </xdr:twoCellAnchor>
  <xdr:oneCellAnchor>
    <xdr:from>
      <xdr:col>0</xdr:col>
      <xdr:colOff>0</xdr:colOff>
      <xdr:row>1</xdr:row>
      <xdr:rowOff>0</xdr:rowOff>
    </xdr:from>
    <xdr:ext cx="2374900" cy="520700"/>
    <xdr:pic>
      <xdr:nvPicPr>
        <xdr:cNvPr id="3" name="Picture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3200"/>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63501</xdr:colOff>
      <xdr:row>17</xdr:row>
      <xdr:rowOff>12700</xdr:rowOff>
    </xdr:from>
    <xdr:to>
      <xdr:col>2</xdr:col>
      <xdr:colOff>2654301</xdr:colOff>
      <xdr:row>23</xdr:row>
      <xdr:rowOff>114300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3501" y="3467100"/>
          <a:ext cx="1955800" cy="1320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Verdana" charset="0"/>
              <a:ea typeface="Verdana" charset="0"/>
              <a:cs typeface="Verdana" charset="0"/>
            </a:rPr>
            <a:t>The</a:t>
          </a:r>
          <a:r>
            <a:rPr lang="en-US" sz="1100" b="0" i="0" u="none" strike="noStrike" baseline="0">
              <a:solidFill>
                <a:schemeClr val="dk1"/>
              </a:solidFill>
              <a:effectLst/>
              <a:latin typeface="Verdana" charset="0"/>
              <a:ea typeface="Verdana" charset="0"/>
              <a:cs typeface="Verdana" charset="0"/>
            </a:rPr>
            <a:t> REN-ISAC hosts the Cloud Broker Index (CBI), an up-to-date index of participating vendors that maintain a populated HECVAT for any/all of their services. Vendors have the choice to host their own HECVAT(s), providing a link(s) to the index, or having the REN-ISAC host their populated HECVAT(s).</a:t>
          </a:r>
        </a:p>
        <a:p>
          <a:r>
            <a:rPr lang="en-US" sz="1100" b="0" i="0" u="none" strike="noStrike" baseline="0">
              <a:solidFill>
                <a:schemeClr val="dk1"/>
              </a:solidFill>
              <a:effectLst/>
              <a:latin typeface="Verdana" charset="0"/>
              <a:ea typeface="Verdana" charset="0"/>
              <a:cs typeface="Verdana" charset="0"/>
            </a:rPr>
            <a:t/>
          </a:r>
          <a:br>
            <a:rPr lang="en-US" sz="1100" b="0" i="0" u="none" strike="noStrike" baseline="0">
              <a:solidFill>
                <a:schemeClr val="dk1"/>
              </a:solidFill>
              <a:effectLst/>
              <a:latin typeface="Verdana" charset="0"/>
              <a:ea typeface="Verdana" charset="0"/>
              <a:cs typeface="Verdana" charset="0"/>
            </a:rPr>
          </a:br>
          <a:r>
            <a:rPr lang="en-US" sz="1100" b="0" i="0" u="none" strike="noStrike" baseline="0">
              <a:solidFill>
                <a:schemeClr val="dk1"/>
              </a:solidFill>
              <a:effectLst/>
              <a:latin typeface="Verdana" charset="0"/>
              <a:ea typeface="Verdana" charset="0"/>
              <a:cs typeface="Verdana" charset="0"/>
            </a:rPr>
            <a:t>The Cloud Broker Index can be found at: https://www.ren-isac.net/hecvat/cbi.html.</a:t>
          </a:r>
          <a:endParaRPr lang="en-US" sz="1100" b="0" i="0" u="none" strike="noStrike">
            <a:solidFill>
              <a:schemeClr val="dk1"/>
            </a:solidFill>
            <a:effectLst/>
            <a:latin typeface="Verdana" charset="0"/>
            <a:ea typeface="Verdana" charset="0"/>
            <a:cs typeface="Verdana" charset="0"/>
          </a:endParaRPr>
        </a:p>
        <a:p>
          <a:endParaRPr lang="en-US" sz="1100">
            <a:latin typeface="Verdana" charset="0"/>
            <a:ea typeface="Verdana" charset="0"/>
            <a:cs typeface="Verdana" charset="0"/>
          </a:endParaRPr>
        </a:p>
        <a:p>
          <a:endParaRPr lang="en-US" sz="1100">
            <a:latin typeface="Verdana" charset="0"/>
            <a:ea typeface="Verdana" charset="0"/>
            <a:cs typeface="Verdana" charset="0"/>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75445</xdr:colOff>
      <xdr:row>12</xdr:row>
      <xdr:rowOff>62872</xdr:rowOff>
    </xdr:from>
    <xdr:to>
      <xdr:col>1</xdr:col>
      <xdr:colOff>5935049</xdr:colOff>
      <xdr:row>12</xdr:row>
      <xdr:rowOff>1331154</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1747821" y="6777525"/>
          <a:ext cx="5859604" cy="1268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7612588" cy="731520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165100"/>
          <a:ext cx="7612588" cy="7315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endParaRPr lang="en-US" sz="1100" b="1">
            <a:solidFill>
              <a:schemeClr val="tx1"/>
            </a:solidFill>
            <a:effectLst/>
            <a:latin typeface="+mn-lt"/>
            <a:ea typeface="+mn-ea"/>
            <a:cs typeface="+mn-cs"/>
          </a:endParaRPr>
        </a:p>
        <a:p>
          <a:pPr algn="ctr"/>
          <a:endParaRPr lang="en-US" sz="1100" b="1">
            <a:solidFill>
              <a:schemeClr val="tx1"/>
            </a:solidFill>
            <a:effectLst/>
            <a:latin typeface="+mn-lt"/>
            <a:ea typeface="+mn-ea"/>
            <a:cs typeface="+mn-cs"/>
          </a:endParaRPr>
        </a:p>
        <a:p>
          <a:pPr algn="ctr"/>
          <a:endParaRPr lang="en-US" sz="1100" b="1">
            <a:solidFill>
              <a:schemeClr val="tx1"/>
            </a:solidFill>
            <a:effectLst/>
            <a:latin typeface="+mn-lt"/>
            <a:ea typeface="+mn-ea"/>
            <a:cs typeface="+mn-cs"/>
          </a:endParaRPr>
        </a:p>
        <a:p>
          <a:pPr algn="ctr"/>
          <a:r>
            <a:rPr lang="en-US" sz="1100" b="1">
              <a:solidFill>
                <a:schemeClr val="tx1"/>
              </a:solidFill>
              <a:effectLst/>
              <a:latin typeface="Verdana" charset="0"/>
              <a:ea typeface="Verdana" charset="0"/>
              <a:cs typeface="Verdana" charset="0"/>
            </a:rPr>
            <a:t>Acknowledgments</a:t>
          </a:r>
          <a:endParaRPr lang="en-US">
            <a:effectLst/>
            <a:latin typeface="Verdana" charset="0"/>
            <a:ea typeface="Verdana" charset="0"/>
            <a:cs typeface="Verdana" charset="0"/>
          </a:endParaRPr>
        </a:p>
        <a:p>
          <a:r>
            <a:rPr lang="en-US" sz="1100">
              <a:solidFill>
                <a:schemeClr val="tx1"/>
              </a:solidFill>
              <a:effectLst/>
              <a:latin typeface="Verdana" charset="0"/>
              <a:ea typeface="Verdana" charset="0"/>
              <a:cs typeface="Verdana" charset="0"/>
            </a:rPr>
            <a:t> </a:t>
          </a:r>
          <a:endParaRPr lang="en-US">
            <a:effectLst/>
            <a:latin typeface="Verdana" charset="0"/>
            <a:ea typeface="Verdana" charset="0"/>
            <a:cs typeface="Verdana" charset="0"/>
          </a:endParaRPr>
        </a:p>
        <a:p>
          <a:pPr rtl="0"/>
          <a:r>
            <a:rPr lang="en-US" sz="1100" b="0" i="0" u="none" strike="noStrike">
              <a:solidFill>
                <a:schemeClr val="tx1"/>
              </a:solidFill>
              <a:effectLst/>
              <a:latin typeface="Verdana" charset="0"/>
              <a:ea typeface="Verdana" charset="0"/>
              <a:cs typeface="Verdana" charset="0"/>
            </a:rPr>
            <a:t>The Higher Education Information Security Council Shared Assessments Working Group contributed their vision and significant talents to the conception, creation, and completion of this resource. </a:t>
          </a:r>
        </a:p>
        <a:p>
          <a:pPr rtl="0"/>
          <a:endParaRPr lang="en-US" sz="1100" b="0" i="0" u="none" strike="noStrike">
            <a:solidFill>
              <a:schemeClr val="tx1"/>
            </a:solidFill>
            <a:effectLst/>
            <a:latin typeface="Verdana" charset="0"/>
            <a:ea typeface="Verdana" charset="0"/>
            <a:cs typeface="Verdana"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100" b="0" i="0" u="none" strike="noStrike">
              <a:solidFill>
                <a:schemeClr val="tx1"/>
              </a:solidFill>
              <a:effectLst/>
              <a:latin typeface="Verdana" charset="0"/>
              <a:ea typeface="Verdana" charset="0"/>
              <a:cs typeface="Verdana" charset="0"/>
            </a:rPr>
            <a:t>Members that contributed to Phase II (2017) of this effort are:</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Jon Allen, Baylor University </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Samantha</a:t>
          </a:r>
          <a:r>
            <a:rPr lang="en-US" sz="1100" b="0" i="0" u="none" strike="noStrike" baseline="0">
              <a:solidFill>
                <a:schemeClr val="tx1"/>
              </a:solidFill>
              <a:effectLst/>
              <a:latin typeface="Verdana" charset="0"/>
              <a:ea typeface="Verdana" charset="0"/>
              <a:cs typeface="Verdana" charset="0"/>
            </a:rPr>
            <a:t> Birk, IMS Global Learning Consortium</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Jeff Bohrer, IMS Global Learning Consortium</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Sarah Braun, University of Colorado - Denver</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David Cassada, University of California - Davis</a:t>
          </a:r>
        </a:p>
        <a:p>
          <a:pPr marL="171450" indent="-171450" rtl="0">
            <a:buFont typeface="Arial" charset="0"/>
            <a:buChar char="•"/>
          </a:pPr>
          <a:r>
            <a:rPr lang="en-US" sz="1100" b="0" i="0" u="none" strike="noStrike" baseline="0">
              <a:solidFill>
                <a:schemeClr val="tx1"/>
              </a:solidFill>
              <a:effectLst/>
              <a:latin typeface="Verdana" charset="0"/>
              <a:ea typeface="Verdana" charset="0"/>
              <a:cs typeface="Verdana" charset="0"/>
            </a:rPr>
            <a:t>Matthew Dalton, University of Massachusetts Amherst</a:t>
          </a:r>
          <a:endParaRPr lang="en-US" sz="1100" b="0" i="0" u="none" strike="noStrike">
            <a:solidFill>
              <a:schemeClr val="tx1"/>
            </a:solidFill>
            <a:effectLst/>
            <a:latin typeface="Verdana" charset="0"/>
            <a:ea typeface="Verdana" charset="0"/>
            <a:cs typeface="Verdana" charset="0"/>
          </a:endParaRP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Charles Escue, Indiana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Joanna Grama, EDUCAUSE</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Todd Herring,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Kolin</a:t>
          </a:r>
          <a:r>
            <a:rPr lang="en-US" sz="1100" b="0" i="0" u="none" strike="noStrike" baseline="0">
              <a:solidFill>
                <a:schemeClr val="tx1"/>
              </a:solidFill>
              <a:effectLst/>
              <a:latin typeface="Verdana" charset="0"/>
              <a:ea typeface="Verdana" charset="0"/>
              <a:cs typeface="Verdana" charset="0"/>
            </a:rPr>
            <a:t> Hodgson, University of Notre Dame</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Tom Horton, Cornell University</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Leo Howell, North Carolina State University</a:t>
          </a:r>
        </a:p>
        <a:p>
          <a:pPr marL="171450" indent="-171450" rtl="0" fontAlgn="base">
            <a:buFont typeface="Arial" charset="0"/>
            <a:buChar char="•"/>
          </a:pPr>
          <a:r>
            <a:rPr lang="en-US" sz="1100" b="0" i="0" u="none" strike="noStrike" baseline="0">
              <a:solidFill>
                <a:schemeClr val="tx1"/>
              </a:solidFill>
              <a:effectLst/>
              <a:latin typeface="Verdana" charset="0"/>
              <a:ea typeface="Verdana" charset="0"/>
              <a:cs typeface="Verdana" charset="0"/>
            </a:rPr>
            <a:t>Alex Jalso, West Virginia University</a:t>
          </a:r>
          <a:endParaRPr lang="en-US" sz="1100" b="0" i="0" u="none" strike="noStrike">
            <a:solidFill>
              <a:schemeClr val="tx1"/>
            </a:solidFill>
            <a:effectLst/>
            <a:latin typeface="Verdana" charset="0"/>
            <a:ea typeface="Verdana" charset="0"/>
            <a:cs typeface="Verdana" charset="0"/>
          </a:endParaRP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Nick Lewis, Internet2</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Wyman Miles, Cornell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Kim Milford,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Valerie Vogel, EDUCAUSE</a:t>
          </a:r>
        </a:p>
        <a:p>
          <a:endParaRPr lang="en-US" sz="1100">
            <a:solidFill>
              <a:schemeClr val="tx1"/>
            </a:solidFill>
            <a:effectLst/>
            <a:latin typeface="+mn-lt"/>
            <a:ea typeface="+mn-ea"/>
            <a:cs typeface="+mn-cs"/>
          </a:endParaRPr>
        </a:p>
        <a:p>
          <a:endParaRPr lang="en-US" i="1">
            <a:effectLst/>
          </a:endParaRPr>
        </a:p>
        <a:p>
          <a:pPr rtl="0"/>
          <a:r>
            <a:rPr lang="en-US" sz="1100" b="0" i="0" u="none" strike="noStrike">
              <a:solidFill>
                <a:schemeClr val="tx1"/>
              </a:solidFill>
              <a:effectLst/>
              <a:latin typeface="Verdana" charset="0"/>
              <a:ea typeface="Verdana" charset="0"/>
              <a:cs typeface="Verdana" charset="0"/>
            </a:rPr>
            <a:t>Members that contributed to Phase I (2016) of this effort are:</a:t>
          </a:r>
        </a:p>
        <a:p>
          <a:pPr marL="171450" indent="-171450" rtl="0">
            <a:buFont typeface="Arial" charset="0"/>
            <a:buChar char="•"/>
          </a:pPr>
          <a:r>
            <a:rPr lang="en-US" sz="1100" b="0" i="0" u="none" strike="noStrike">
              <a:solidFill>
                <a:schemeClr val="tx1"/>
              </a:solidFill>
              <a:effectLst/>
              <a:latin typeface="Verdana" charset="0"/>
              <a:ea typeface="Verdana" charset="0"/>
              <a:cs typeface="Verdana" charset="0"/>
            </a:rPr>
            <a:t>Jon Allen, Baylor University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John Bruggeman, Hebrew Union College, Jewish Institute of Religion</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Charles Escue, Indiana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Joanna Grama, EDUCAUSE</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Karl Hassler, University of Delaware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Todd Herring,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Nick Lewis, Internet2</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Kim Milford, REN-ISAC</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Craig Munson, Minnesota State Colleges &amp; Universities</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Mitch Parks, University of Idaho </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Laura Raderman, Carnegie Mellon University</a:t>
          </a:r>
        </a:p>
        <a:p>
          <a:pPr marL="171450" indent="-171450" rtl="0" fontAlgn="base">
            <a:buFont typeface="Arial" charset="0"/>
            <a:buChar char="•"/>
          </a:pPr>
          <a:r>
            <a:rPr lang="en-US" sz="1100" b="0" i="0" u="none" strike="noStrike">
              <a:solidFill>
                <a:schemeClr val="tx1"/>
              </a:solidFill>
              <a:effectLst/>
              <a:latin typeface="Verdana" charset="0"/>
              <a:ea typeface="Verdana" charset="0"/>
              <a:cs typeface="Verdana" charset="0"/>
            </a:rPr>
            <a:t>Valerie Vogel, EDUCAUSE</a:t>
          </a:r>
        </a:p>
        <a:p>
          <a:endParaRPr lang="en-US">
            <a:effectLst/>
          </a:endParaRPr>
        </a:p>
        <a:p>
          <a:endParaRPr lang="en-US" sz="1100"/>
        </a:p>
      </xdr:txBody>
    </xdr:sp>
    <xdr:clientData/>
  </xdr:oneCellAnchor>
  <xdr:twoCellAnchor editAs="oneCell">
    <xdr:from>
      <xdr:col>0</xdr:col>
      <xdr:colOff>0</xdr:colOff>
      <xdr:row>1</xdr:row>
      <xdr:rowOff>0</xdr:rowOff>
    </xdr:from>
    <xdr:to>
      <xdr:col>3</xdr:col>
      <xdr:colOff>355600</xdr:colOff>
      <xdr:row>4</xdr:row>
      <xdr:rowOff>25400</xdr:rowOff>
    </xdr:to>
    <xdr:pic>
      <xdr:nvPicPr>
        <xdr:cNvPr id="3" name="Picture 4">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5100"/>
          <a:ext cx="237490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28" workbookViewId="0"/>
  </sheetViews>
  <sheetFormatPr defaultColWidth="6.58203125" defaultRowHeight="12.55" x14ac:dyDescent="0.2"/>
  <cols>
    <col min="1" max="16384" width="6.58203125" style="16"/>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C16"/>
  <sheetViews>
    <sheetView showGridLines="0" topLeftCell="A10" workbookViewId="0">
      <selection activeCell="L1" sqref="L1"/>
    </sheetView>
  </sheetViews>
  <sheetFormatPr defaultColWidth="6.58203125" defaultRowHeight="14.4" x14ac:dyDescent="0.25"/>
  <cols>
    <col min="1" max="1" width="26.83203125" style="28" customWidth="1"/>
    <col min="2" max="3" width="27.58203125" style="28" customWidth="1"/>
    <col min="4" max="4" width="6.58203125" style="27" customWidth="1"/>
    <col min="5" max="16384" width="6.58203125" style="27"/>
  </cols>
  <sheetData>
    <row r="12" spans="1:3" s="35" customFormat="1" ht="23.95" customHeight="1" x14ac:dyDescent="0.25">
      <c r="A12" s="34" t="s">
        <v>180</v>
      </c>
      <c r="B12" s="34" t="s">
        <v>181</v>
      </c>
      <c r="C12" s="34" t="s">
        <v>182</v>
      </c>
    </row>
    <row r="13" spans="1:3" ht="64.05" customHeight="1" x14ac:dyDescent="0.25">
      <c r="A13" s="36" t="s">
        <v>183</v>
      </c>
      <c r="B13" s="36" t="s">
        <v>184</v>
      </c>
      <c r="C13" s="36" t="s">
        <v>185</v>
      </c>
    </row>
    <row r="14" spans="1:3" ht="64.05" customHeight="1" x14ac:dyDescent="0.25">
      <c r="A14" s="36" t="s">
        <v>215</v>
      </c>
      <c r="B14" s="36" t="s">
        <v>184</v>
      </c>
      <c r="C14" s="36" t="s">
        <v>186</v>
      </c>
    </row>
    <row r="15" spans="1:3" ht="72" customHeight="1" x14ac:dyDescent="0.25">
      <c r="A15" s="36" t="s">
        <v>321</v>
      </c>
      <c r="B15" s="36" t="s">
        <v>187</v>
      </c>
      <c r="C15" s="36" t="s">
        <v>188</v>
      </c>
    </row>
    <row r="16" spans="1:3" ht="72" customHeight="1" x14ac:dyDescent="0.25">
      <c r="A16" s="36" t="s">
        <v>216</v>
      </c>
      <c r="B16" s="36" t="s">
        <v>187</v>
      </c>
      <c r="C16" s="36" t="s">
        <v>188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topLeftCell="A8" zoomScale="101" workbookViewId="0">
      <selection activeCell="D1" sqref="D1"/>
    </sheetView>
  </sheetViews>
  <sheetFormatPr defaultColWidth="10.58203125" defaultRowHeight="15.05" x14ac:dyDescent="0.25"/>
  <cols>
    <col min="1" max="1" width="17.33203125" customWidth="1"/>
    <col min="2" max="2" width="76.58203125" customWidth="1"/>
  </cols>
  <sheetData>
    <row r="1" spans="1:256" ht="36" customHeight="1" x14ac:dyDescent="0.25">
      <c r="A1" s="83" t="s">
        <v>168</v>
      </c>
      <c r="B1" s="83"/>
    </row>
    <row r="2" spans="1:256" ht="26" customHeight="1" x14ac:dyDescent="0.25">
      <c r="A2" s="84"/>
      <c r="B2" s="84"/>
      <c r="C2" s="22"/>
      <c r="D2" s="22"/>
      <c r="E2" s="22"/>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17" customFormat="1" ht="23.95" customHeight="1" x14ac:dyDescent="0.25">
      <c r="A3" s="85" t="s">
        <v>157</v>
      </c>
      <c r="B3" s="86"/>
    </row>
    <row r="4" spans="1:256" ht="54" customHeight="1" x14ac:dyDescent="0.25">
      <c r="A4" s="82" t="s">
        <v>159</v>
      </c>
      <c r="B4" s="82"/>
    </row>
    <row r="5" spans="1:256" s="17" customFormat="1" ht="23.95" customHeight="1" x14ac:dyDescent="0.25">
      <c r="A5" s="85" t="s">
        <v>158</v>
      </c>
      <c r="B5" s="86"/>
    </row>
    <row r="6" spans="1:256" ht="72" customHeight="1" x14ac:dyDescent="0.25">
      <c r="A6" s="82" t="s">
        <v>169</v>
      </c>
      <c r="B6" s="82"/>
    </row>
    <row r="7" spans="1:256" ht="54.95" customHeight="1" x14ac:dyDescent="0.25">
      <c r="A7" s="23" t="s">
        <v>1</v>
      </c>
      <c r="B7" s="14" t="s">
        <v>208</v>
      </c>
    </row>
    <row r="8" spans="1:256" ht="54" customHeight="1" x14ac:dyDescent="0.25">
      <c r="A8" s="33" t="s">
        <v>198</v>
      </c>
      <c r="B8" s="14" t="s">
        <v>217</v>
      </c>
    </row>
    <row r="9" spans="1:256" ht="36" customHeight="1" x14ac:dyDescent="0.25">
      <c r="A9" s="23" t="s">
        <v>18</v>
      </c>
      <c r="B9" s="14" t="s">
        <v>161</v>
      </c>
    </row>
    <row r="10" spans="1:256" ht="36" customHeight="1" x14ac:dyDescent="0.25">
      <c r="A10" s="23" t="s">
        <v>65</v>
      </c>
      <c r="B10" s="14" t="s">
        <v>162</v>
      </c>
    </row>
    <row r="11" spans="1:256" ht="36" customHeight="1" x14ac:dyDescent="0.25">
      <c r="A11" s="23" t="s">
        <v>160</v>
      </c>
      <c r="B11" s="14" t="s">
        <v>163</v>
      </c>
    </row>
    <row r="12" spans="1:256" ht="95.95" customHeight="1" x14ac:dyDescent="0.25">
      <c r="A12" s="82" t="s">
        <v>165</v>
      </c>
      <c r="B12" s="82"/>
    </row>
    <row r="13" spans="1:256" ht="120.05" customHeight="1" x14ac:dyDescent="0.25">
      <c r="A13" s="24" t="s">
        <v>164</v>
      </c>
      <c r="B13" s="25"/>
    </row>
    <row r="14" spans="1:256" ht="35.1" customHeight="1" x14ac:dyDescent="0.25">
      <c r="A14" s="81" t="s">
        <v>322</v>
      </c>
      <c r="B14" s="81"/>
    </row>
    <row r="15" spans="1:256" x14ac:dyDescent="0.25">
      <c r="A15" s="18"/>
    </row>
    <row r="17" spans="1:1" x14ac:dyDescent="0.25">
      <c r="A17" s="19"/>
    </row>
    <row r="18" spans="1:1" x14ac:dyDescent="0.25">
      <c r="A18" s="20"/>
    </row>
    <row r="19" spans="1:1" x14ac:dyDescent="0.25">
      <c r="A19" s="18"/>
    </row>
    <row r="21" spans="1:1" x14ac:dyDescent="0.25">
      <c r="A21" s="18"/>
    </row>
    <row r="24" spans="1:1" x14ac:dyDescent="0.25">
      <c r="A24" s="21"/>
    </row>
  </sheetData>
  <mergeCells count="8">
    <mergeCell ref="A14:B14"/>
    <mergeCell ref="A6:B6"/>
    <mergeCell ref="A12:B12"/>
    <mergeCell ref="A1:B1"/>
    <mergeCell ref="A2:B2"/>
    <mergeCell ref="A3:B3"/>
    <mergeCell ref="A4:B4"/>
    <mergeCell ref="A5: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V107"/>
  <sheetViews>
    <sheetView showGridLines="0" tabSelected="1" zoomScale="90" zoomScaleNormal="90" zoomScalePageLayoutView="90" workbookViewId="0">
      <selection activeCell="C10" sqref="C10:E10"/>
    </sheetView>
  </sheetViews>
  <sheetFormatPr defaultColWidth="6.58203125" defaultRowHeight="15.05" customHeight="1" x14ac:dyDescent="0.25"/>
  <cols>
    <col min="1" max="1" width="8.25" customWidth="1"/>
    <col min="2" max="2" width="58.5" style="3" customWidth="1"/>
    <col min="3" max="3" width="20" style="37" customWidth="1"/>
    <col min="4" max="4" width="50.58203125" style="5" customWidth="1"/>
    <col min="5" max="5" width="32.08203125" style="6" customWidth="1"/>
    <col min="6" max="6" width="6.58203125" style="63" customWidth="1"/>
    <col min="7" max="256" width="6.58203125" style="3" customWidth="1"/>
  </cols>
  <sheetData>
    <row r="1" spans="1:6" ht="36" customHeight="1" x14ac:dyDescent="0.25">
      <c r="A1" s="92" t="s">
        <v>234</v>
      </c>
      <c r="B1" s="92"/>
      <c r="C1" s="92"/>
      <c r="D1" s="92"/>
      <c r="E1" s="38" t="s">
        <v>492</v>
      </c>
    </row>
    <row r="2" spans="1:6" ht="26" customHeight="1" x14ac:dyDescent="0.25">
      <c r="A2" s="84" t="s">
        <v>44</v>
      </c>
      <c r="B2" s="84"/>
      <c r="C2" s="84"/>
      <c r="D2" s="84"/>
      <c r="E2" s="84"/>
    </row>
    <row r="3" spans="1:6" ht="29" customHeight="1" x14ac:dyDescent="0.25">
      <c r="A3" s="26" t="s">
        <v>132</v>
      </c>
      <c r="B3" s="8" t="s">
        <v>0</v>
      </c>
      <c r="C3" s="102" t="s">
        <v>64</v>
      </c>
      <c r="D3" s="102"/>
      <c r="E3" s="102"/>
    </row>
    <row r="4" spans="1:6" ht="36" customHeight="1" x14ac:dyDescent="0.25">
      <c r="A4" s="93" t="s">
        <v>1</v>
      </c>
      <c r="B4" s="93"/>
      <c r="C4" s="39"/>
      <c r="D4" s="40"/>
      <c r="E4" s="41"/>
    </row>
    <row r="5" spans="1:6" ht="72" customHeight="1" x14ac:dyDescent="0.25">
      <c r="A5" s="94" t="s">
        <v>495</v>
      </c>
      <c r="B5" s="94"/>
      <c r="C5" s="94"/>
      <c r="D5" s="94"/>
      <c r="E5" s="94"/>
    </row>
    <row r="6" spans="1:6" ht="23.95" customHeight="1" x14ac:dyDescent="0.25">
      <c r="A6" s="99" t="s">
        <v>470</v>
      </c>
      <c r="B6" s="100"/>
      <c r="C6" s="100"/>
      <c r="D6" s="100"/>
      <c r="E6" s="101"/>
      <c r="F6" s="3"/>
    </row>
    <row r="7" spans="1:6" ht="22.1" customHeight="1" x14ac:dyDescent="0.25">
      <c r="A7" s="15" t="s">
        <v>137</v>
      </c>
      <c r="B7" s="42" t="s">
        <v>477</v>
      </c>
      <c r="C7" s="95" t="s">
        <v>493</v>
      </c>
      <c r="D7" s="95"/>
      <c r="E7" s="95"/>
    </row>
    <row r="8" spans="1:6" ht="22.1" customHeight="1" x14ac:dyDescent="0.25">
      <c r="A8" s="15" t="s">
        <v>138</v>
      </c>
      <c r="B8" s="42" t="s">
        <v>478</v>
      </c>
      <c r="C8" s="95" t="s">
        <v>496</v>
      </c>
      <c r="D8" s="95"/>
      <c r="E8" s="95"/>
    </row>
    <row r="9" spans="1:6" ht="22.1" customHeight="1" x14ac:dyDescent="0.25">
      <c r="A9" s="15" t="s">
        <v>139</v>
      </c>
      <c r="B9" s="42" t="s">
        <v>479</v>
      </c>
      <c r="C9" s="95" t="s">
        <v>479</v>
      </c>
      <c r="D9" s="95"/>
      <c r="E9" s="95"/>
    </row>
    <row r="10" spans="1:6" ht="22.1" customHeight="1" x14ac:dyDescent="0.25">
      <c r="A10" s="15" t="s">
        <v>140</v>
      </c>
      <c r="B10" s="42" t="s">
        <v>480</v>
      </c>
      <c r="C10" s="103" t="s">
        <v>480</v>
      </c>
      <c r="D10" s="104"/>
      <c r="E10" s="105"/>
    </row>
    <row r="11" spans="1:6" ht="22.1" customHeight="1" x14ac:dyDescent="0.25">
      <c r="A11" s="15" t="s">
        <v>141</v>
      </c>
      <c r="B11" s="42" t="s">
        <v>481</v>
      </c>
      <c r="C11" s="103" t="s">
        <v>481</v>
      </c>
      <c r="D11" s="104"/>
      <c r="E11" s="105"/>
    </row>
    <row r="12" spans="1:6" ht="22.1" customHeight="1" x14ac:dyDescent="0.25">
      <c r="A12" s="15" t="s">
        <v>142</v>
      </c>
      <c r="B12" s="42" t="s">
        <v>482</v>
      </c>
      <c r="C12" s="95" t="s">
        <v>2</v>
      </c>
      <c r="D12" s="95"/>
      <c r="E12" s="95"/>
    </row>
    <row r="13" spans="1:6" ht="23.95" customHeight="1" x14ac:dyDescent="0.25">
      <c r="A13" s="99" t="s">
        <v>471</v>
      </c>
      <c r="B13" s="100"/>
      <c r="C13" s="100"/>
      <c r="D13" s="100"/>
      <c r="E13" s="101"/>
      <c r="F13" s="3"/>
    </row>
    <row r="14" spans="1:6" ht="22.1" customHeight="1" x14ac:dyDescent="0.25">
      <c r="A14" s="15" t="s">
        <v>143</v>
      </c>
      <c r="B14" s="42" t="s">
        <v>3</v>
      </c>
      <c r="C14" s="95" t="s">
        <v>3</v>
      </c>
      <c r="D14" s="95"/>
      <c r="E14" s="95"/>
    </row>
    <row r="15" spans="1:6" ht="22.1" customHeight="1" x14ac:dyDescent="0.25">
      <c r="A15" s="15" t="s">
        <v>144</v>
      </c>
      <c r="B15" s="42" t="s">
        <v>4</v>
      </c>
      <c r="C15" s="95" t="s">
        <v>173</v>
      </c>
      <c r="D15" s="95"/>
      <c r="E15" s="95"/>
    </row>
    <row r="16" spans="1:6" ht="22.1" customHeight="1" x14ac:dyDescent="0.25">
      <c r="A16" s="15" t="s">
        <v>145</v>
      </c>
      <c r="B16" s="42" t="s">
        <v>5</v>
      </c>
      <c r="C16" s="95" t="s">
        <v>174</v>
      </c>
      <c r="D16" s="95"/>
      <c r="E16" s="95"/>
    </row>
    <row r="17" spans="1:6" ht="22.1" customHeight="1" x14ac:dyDescent="0.25">
      <c r="A17" s="15" t="s">
        <v>146</v>
      </c>
      <c r="B17" s="42" t="s">
        <v>6</v>
      </c>
      <c r="C17" s="95" t="s">
        <v>7</v>
      </c>
      <c r="D17" s="95"/>
      <c r="E17" s="95"/>
    </row>
    <row r="18" spans="1:6" ht="22.1" customHeight="1" x14ac:dyDescent="0.25">
      <c r="A18" s="15" t="s">
        <v>147</v>
      </c>
      <c r="B18" s="42" t="s">
        <v>8</v>
      </c>
      <c r="C18" s="95" t="s">
        <v>8</v>
      </c>
      <c r="D18" s="95"/>
      <c r="E18" s="95"/>
    </row>
    <row r="19" spans="1:6" ht="22.1" customHeight="1" x14ac:dyDescent="0.25">
      <c r="A19" s="15" t="s">
        <v>148</v>
      </c>
      <c r="B19" s="42" t="s">
        <v>9</v>
      </c>
      <c r="C19" s="95" t="s">
        <v>9</v>
      </c>
      <c r="D19" s="95"/>
      <c r="E19" s="95"/>
    </row>
    <row r="20" spans="1:6" ht="22.1" customHeight="1" x14ac:dyDescent="0.25">
      <c r="A20" s="15" t="s">
        <v>149</v>
      </c>
      <c r="B20" s="42" t="s">
        <v>10</v>
      </c>
      <c r="C20" s="95" t="s">
        <v>11</v>
      </c>
      <c r="D20" s="95"/>
      <c r="E20" s="95"/>
    </row>
    <row r="21" spans="1:6" ht="22.1" customHeight="1" x14ac:dyDescent="0.25">
      <c r="A21" s="15" t="s">
        <v>150</v>
      </c>
      <c r="B21" s="42" t="s">
        <v>12</v>
      </c>
      <c r="C21" s="95" t="s">
        <v>2</v>
      </c>
      <c r="D21" s="95"/>
      <c r="E21" s="95"/>
    </row>
    <row r="22" spans="1:6" ht="23.95" customHeight="1" x14ac:dyDescent="0.25">
      <c r="A22" s="99" t="s">
        <v>472</v>
      </c>
      <c r="B22" s="100"/>
      <c r="C22" s="100"/>
      <c r="D22" s="100"/>
      <c r="E22" s="101"/>
      <c r="F22" s="3"/>
    </row>
    <row r="23" spans="1:6" ht="22.1" customHeight="1" x14ac:dyDescent="0.25">
      <c r="A23" s="15" t="s">
        <v>151</v>
      </c>
      <c r="B23" s="42" t="s">
        <v>176</v>
      </c>
      <c r="C23" s="106" t="s">
        <v>175</v>
      </c>
      <c r="D23" s="106"/>
      <c r="E23" s="106"/>
    </row>
    <row r="24" spans="1:6" ht="22.1" customHeight="1" x14ac:dyDescent="0.25">
      <c r="A24" s="15" t="s">
        <v>152</v>
      </c>
      <c r="B24" s="42" t="s">
        <v>45</v>
      </c>
      <c r="C24" s="96" t="s">
        <v>46</v>
      </c>
      <c r="D24" s="97"/>
      <c r="E24" s="98"/>
    </row>
    <row r="25" spans="1:6" ht="36" customHeight="1" x14ac:dyDescent="0.25">
      <c r="A25" s="93" t="s">
        <v>198</v>
      </c>
      <c r="B25" s="93"/>
      <c r="C25" s="39" t="s">
        <v>14</v>
      </c>
      <c r="D25" s="43" t="s">
        <v>15</v>
      </c>
      <c r="E25" s="44" t="s">
        <v>16</v>
      </c>
      <c r="F25" s="63" t="s">
        <v>272</v>
      </c>
    </row>
    <row r="26" spans="1:6" ht="48.05" customHeight="1" x14ac:dyDescent="0.25">
      <c r="A26" s="94" t="s">
        <v>206</v>
      </c>
      <c r="B26" s="94"/>
      <c r="C26" s="94"/>
      <c r="D26" s="94"/>
      <c r="E26" s="94"/>
    </row>
    <row r="27" spans="1:6" ht="54" customHeight="1" x14ac:dyDescent="0.25">
      <c r="A27" s="15" t="s">
        <v>199</v>
      </c>
      <c r="B27" s="42" t="s">
        <v>211</v>
      </c>
      <c r="C27" s="11"/>
      <c r="D27" s="31"/>
      <c r="E27" s="29"/>
    </row>
    <row r="28" spans="1:6" ht="64.05" customHeight="1" x14ac:dyDescent="0.25">
      <c r="A28" s="15" t="s">
        <v>200</v>
      </c>
      <c r="B28" s="42" t="s">
        <v>213</v>
      </c>
      <c r="C28" s="32" t="s">
        <v>205</v>
      </c>
      <c r="D28" s="31" t="s">
        <v>210</v>
      </c>
      <c r="E28" s="30"/>
    </row>
    <row r="29" spans="1:6" ht="65" customHeight="1" x14ac:dyDescent="0.25">
      <c r="A29" s="15" t="s">
        <v>209</v>
      </c>
      <c r="B29" s="42" t="s">
        <v>474</v>
      </c>
      <c r="C29" s="11" t="s">
        <v>203</v>
      </c>
      <c r="D29" s="31" t="s">
        <v>210</v>
      </c>
      <c r="E29" s="29"/>
    </row>
    <row r="30" spans="1:6" ht="48.05" customHeight="1" x14ac:dyDescent="0.25">
      <c r="A30" s="15" t="s">
        <v>212</v>
      </c>
      <c r="B30" s="42" t="s">
        <v>214</v>
      </c>
      <c r="C30" s="11" t="s">
        <v>203</v>
      </c>
      <c r="D30" s="31" t="s">
        <v>210</v>
      </c>
      <c r="E30" s="30"/>
    </row>
    <row r="31" spans="1:6" ht="36" customHeight="1" x14ac:dyDescent="0.25">
      <c r="A31" s="93" t="s">
        <v>13</v>
      </c>
      <c r="B31" s="93"/>
      <c r="C31" s="39"/>
      <c r="D31" s="40"/>
      <c r="E31" s="41"/>
    </row>
    <row r="32" spans="1:6" ht="48.05" customHeight="1" x14ac:dyDescent="0.25">
      <c r="A32" s="94" t="s">
        <v>483</v>
      </c>
      <c r="B32" s="94"/>
      <c r="C32" s="94"/>
      <c r="D32" s="94"/>
      <c r="E32" s="94"/>
    </row>
    <row r="33" spans="1:5" ht="36" customHeight="1" x14ac:dyDescent="0.25">
      <c r="A33" s="93" t="s">
        <v>18</v>
      </c>
      <c r="B33" s="93"/>
      <c r="C33" s="39" t="s">
        <v>14</v>
      </c>
      <c r="D33" s="39" t="s">
        <v>15</v>
      </c>
      <c r="E33" s="7" t="s">
        <v>16</v>
      </c>
    </row>
    <row r="34" spans="1:5" ht="64.05" customHeight="1" x14ac:dyDescent="0.25">
      <c r="A34" s="15" t="s">
        <v>74</v>
      </c>
      <c r="B34" s="46" t="s">
        <v>19</v>
      </c>
      <c r="C34" s="11"/>
      <c r="D34" s="45"/>
      <c r="E34" s="10" t="str">
        <f>IF(C34="","",IF(C34="Yes","Provide the date of assessment and include a SOC 2 Type 2 (preferred) or SOC 3 report. If you have a SOC3 report, include a URL for the published report.","Describe any plans to undergo a SSAE 16 audit."))</f>
        <v/>
      </c>
    </row>
    <row r="35" spans="1:5" ht="48.05" customHeight="1" x14ac:dyDescent="0.25">
      <c r="A35" s="15" t="s">
        <v>75</v>
      </c>
      <c r="B35" s="46" t="s">
        <v>59</v>
      </c>
      <c r="C35" s="11"/>
      <c r="D35" s="45"/>
      <c r="E35" s="10" t="str">
        <f>IF(C35="","",IF(C35="Yes","Please include a copy with your response and include a URL for the published assessment.","Describe any plans to complete the CSA self assessment or CAIQ."))</f>
        <v/>
      </c>
    </row>
    <row r="36" spans="1:5" ht="48.05" customHeight="1" x14ac:dyDescent="0.25">
      <c r="A36" s="15" t="s">
        <v>76</v>
      </c>
      <c r="B36" s="46" t="s">
        <v>20</v>
      </c>
      <c r="C36" s="11"/>
      <c r="D36" s="45"/>
      <c r="E36" s="9" t="str">
        <f>IF(C36="","",IF(C36="Yes","Provide date of certification, any supporting documentation, and a URL for the certification.","Describe any plans to obtain CSA STAR certification."))</f>
        <v/>
      </c>
    </row>
    <row r="37" spans="1:5" ht="64.05" customHeight="1" x14ac:dyDescent="0.25">
      <c r="A37" s="15" t="s">
        <v>77</v>
      </c>
      <c r="B37" s="46" t="s">
        <v>153</v>
      </c>
      <c r="C37" s="11"/>
      <c r="D37" s="12"/>
      <c r="E37" s="9" t="str">
        <f>IF(C37="","",IF(C37="Yes","Provide documentation on how your organization conforms to each framework and indicate current certification levels where appropriate.","Describe any plans to conform to an industry standard security framework."))</f>
        <v/>
      </c>
    </row>
    <row r="38" spans="1:5" ht="48.05" customHeight="1" x14ac:dyDescent="0.25">
      <c r="A38" s="15" t="s">
        <v>78</v>
      </c>
      <c r="B38" s="46" t="s">
        <v>60</v>
      </c>
      <c r="C38" s="11"/>
      <c r="D38" s="12"/>
      <c r="E38" s="9" t="str">
        <f>IF(C38="","",IF(C38="Yes","Indicate level, agency issuing ATO, and necessary details on ATO. If using FEDRamp, please indicate the supporting details.","Describe any plans to become FISMA compliant."))</f>
        <v/>
      </c>
    </row>
    <row r="39" spans="1:5" ht="48.05" customHeight="1" x14ac:dyDescent="0.25">
      <c r="A39" s="15" t="s">
        <v>79</v>
      </c>
      <c r="B39" s="46" t="s">
        <v>177</v>
      </c>
      <c r="C39" s="11"/>
      <c r="D39" s="12"/>
      <c r="E39" s="9" t="str">
        <f>IF(C39="","",IF(C39="Yes","Provide your data privacy document upon submission.","Describe plans to provide a data privacy document."))</f>
        <v/>
      </c>
    </row>
    <row r="40" spans="1:5" ht="36" customHeight="1" x14ac:dyDescent="0.25">
      <c r="A40" s="93" t="s">
        <v>65</v>
      </c>
      <c r="B40" s="93"/>
      <c r="C40" s="39" t="s">
        <v>14</v>
      </c>
      <c r="D40" s="39" t="s">
        <v>15</v>
      </c>
      <c r="E40" s="7" t="s">
        <v>16</v>
      </c>
    </row>
    <row r="41" spans="1:5" ht="54" customHeight="1" x14ac:dyDescent="0.25">
      <c r="A41" s="15" t="s">
        <v>80</v>
      </c>
      <c r="B41" s="46" t="s">
        <v>66</v>
      </c>
      <c r="C41" s="89"/>
      <c r="D41" s="89"/>
      <c r="E41" s="9" t="str">
        <f>IF(C41="","","Include circumstances that may involve off-shoring or multi-national agreements.")</f>
        <v/>
      </c>
    </row>
    <row r="42" spans="1:5" ht="54" customHeight="1" x14ac:dyDescent="0.25">
      <c r="A42" s="15" t="s">
        <v>81</v>
      </c>
      <c r="B42" s="46" t="s">
        <v>68</v>
      </c>
      <c r="C42" s="89"/>
      <c r="D42" s="89"/>
      <c r="E42" s="9" t="str">
        <f>IF(C42="","","")</f>
        <v/>
      </c>
    </row>
    <row r="43" spans="1:5" ht="54" customHeight="1" x14ac:dyDescent="0.25">
      <c r="A43" s="15" t="s">
        <v>82</v>
      </c>
      <c r="B43" s="46" t="s">
        <v>178</v>
      </c>
      <c r="C43" s="89"/>
      <c r="D43" s="89"/>
      <c r="E43" s="9" t="str">
        <f t="shared" ref="E43:E46" si="0">IF(C43="","","")</f>
        <v/>
      </c>
    </row>
    <row r="44" spans="1:5" ht="64.05" customHeight="1" x14ac:dyDescent="0.25">
      <c r="A44" s="15" t="s">
        <v>83</v>
      </c>
      <c r="B44" s="46" t="s">
        <v>67</v>
      </c>
      <c r="C44" s="89"/>
      <c r="D44" s="89"/>
      <c r="E44" s="9" t="str">
        <f t="shared" si="0"/>
        <v/>
      </c>
    </row>
    <row r="45" spans="1:5" ht="54" customHeight="1" x14ac:dyDescent="0.25">
      <c r="A45" s="15" t="s">
        <v>84</v>
      </c>
      <c r="B45" s="46" t="s">
        <v>323</v>
      </c>
      <c r="C45" s="89"/>
      <c r="D45" s="89"/>
      <c r="E45" s="9" t="str">
        <f t="shared" si="0"/>
        <v/>
      </c>
    </row>
    <row r="46" spans="1:5" ht="64.05" customHeight="1" x14ac:dyDescent="0.25">
      <c r="A46" s="15" t="s">
        <v>85</v>
      </c>
      <c r="B46" s="46" t="s">
        <v>324</v>
      </c>
      <c r="C46" s="89"/>
      <c r="D46" s="89"/>
      <c r="E46" s="9" t="str">
        <f t="shared" si="0"/>
        <v/>
      </c>
    </row>
    <row r="47" spans="1:5" ht="83" customHeight="1" x14ac:dyDescent="0.25">
      <c r="A47" s="15" t="s">
        <v>135</v>
      </c>
      <c r="B47" s="46" t="s">
        <v>136</v>
      </c>
      <c r="C47" s="89"/>
      <c r="D47" s="89"/>
      <c r="E47" s="9" t="str">
        <f t="shared" ref="E47" si="1">IF(C47="","","")</f>
        <v/>
      </c>
    </row>
    <row r="48" spans="1:5" ht="47" customHeight="1" x14ac:dyDescent="0.25">
      <c r="A48" s="87" t="s">
        <v>235</v>
      </c>
      <c r="B48" s="88"/>
      <c r="C48" s="47" t="s">
        <v>14</v>
      </c>
      <c r="D48" s="47" t="s">
        <v>15</v>
      </c>
      <c r="E48" s="48" t="s">
        <v>16</v>
      </c>
    </row>
    <row r="49" spans="1:256" ht="49" customHeight="1" x14ac:dyDescent="0.25">
      <c r="A49" s="66" t="s">
        <v>273</v>
      </c>
      <c r="B49" s="67" t="s">
        <v>22</v>
      </c>
      <c r="C49" s="49"/>
      <c r="D49" s="50"/>
      <c r="E49" s="51" t="str">
        <f>IF(C49="","",IF(C49="Yes","If available, submit documentation and/or web resources.",""))</f>
        <v/>
      </c>
      <c r="F49" s="63" t="s">
        <v>86</v>
      </c>
    </row>
    <row r="50" spans="1:256" ht="48.05" customHeight="1" x14ac:dyDescent="0.25">
      <c r="A50" s="66" t="s">
        <v>274</v>
      </c>
      <c r="B50" s="67" t="s">
        <v>154</v>
      </c>
      <c r="C50" s="90"/>
      <c r="D50" s="91"/>
      <c r="E50" s="51" t="s">
        <v>236</v>
      </c>
      <c r="F50" s="63" t="s">
        <v>87</v>
      </c>
    </row>
    <row r="51" spans="1:256" ht="48.05" customHeight="1" x14ac:dyDescent="0.25">
      <c r="A51" s="66" t="s">
        <v>275</v>
      </c>
      <c r="B51" s="67" t="s">
        <v>484</v>
      </c>
      <c r="C51" s="90"/>
      <c r="D51" s="91"/>
      <c r="E51" s="53" t="s">
        <v>236</v>
      </c>
      <c r="F51" s="63" t="s">
        <v>88</v>
      </c>
    </row>
    <row r="52" spans="1:256" ht="80" customHeight="1" x14ac:dyDescent="0.25">
      <c r="A52" s="66" t="s">
        <v>276</v>
      </c>
      <c r="B52" s="67" t="s">
        <v>237</v>
      </c>
      <c r="C52" s="49"/>
      <c r="D52" s="52"/>
      <c r="E52" s="51" t="s">
        <v>236</v>
      </c>
      <c r="F52" s="63" t="s">
        <v>89</v>
      </c>
    </row>
    <row r="53" spans="1:256" ht="63.1" customHeight="1" x14ac:dyDescent="0.25">
      <c r="A53" s="66" t="s">
        <v>277</v>
      </c>
      <c r="B53" s="67" t="s">
        <v>27</v>
      </c>
      <c r="C53" s="49"/>
      <c r="D53" s="50"/>
      <c r="E53" s="51" t="str">
        <f>IF(C53="","",IF(C53="Yes","If available, submit documentation and/or web resources.","Decribe any plans to enable input validation and error management."))</f>
        <v/>
      </c>
      <c r="F53" s="63" t="s">
        <v>90</v>
      </c>
    </row>
    <row r="54" spans="1:256" ht="36" customHeight="1" x14ac:dyDescent="0.25">
      <c r="A54" s="66" t="s">
        <v>278</v>
      </c>
      <c r="B54" s="67" t="s">
        <v>53</v>
      </c>
      <c r="C54" s="49"/>
      <c r="D54" s="50"/>
      <c r="E54" s="51" t="str">
        <f>IF(C54="","",IF(C54="Multi-tenant","Describe the current multi-tenant environment.",""))</f>
        <v/>
      </c>
      <c r="F54" s="63" t="s">
        <v>91</v>
      </c>
    </row>
    <row r="55" spans="1:256" ht="47" customHeight="1" x14ac:dyDescent="0.25">
      <c r="A55" s="87" t="s">
        <v>238</v>
      </c>
      <c r="B55" s="88"/>
      <c r="C55" s="54" t="s">
        <v>14</v>
      </c>
      <c r="D55" s="54" t="s">
        <v>15</v>
      </c>
      <c r="E55" s="55" t="s">
        <v>16</v>
      </c>
    </row>
    <row r="56" spans="1:256" s="1" customFormat="1" ht="80" customHeight="1" x14ac:dyDescent="0.25">
      <c r="A56" s="66" t="s">
        <v>279</v>
      </c>
      <c r="B56" s="67" t="s">
        <v>485</v>
      </c>
      <c r="C56" s="49"/>
      <c r="D56" s="50"/>
      <c r="E56" s="56" t="s">
        <v>236</v>
      </c>
      <c r="F56" s="64" t="s">
        <v>93</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72" customHeight="1" x14ac:dyDescent="0.25">
      <c r="A57" s="66" t="s">
        <v>280</v>
      </c>
      <c r="B57" s="67" t="s">
        <v>475</v>
      </c>
      <c r="C57" s="90"/>
      <c r="D57" s="91"/>
      <c r="E57" s="56" t="str">
        <f>IF(C57="","","Include user-end and adminstrative authentication types.")</f>
        <v/>
      </c>
      <c r="F57" s="63" t="s">
        <v>94</v>
      </c>
    </row>
    <row r="58" spans="1:256" ht="64.05" customHeight="1" x14ac:dyDescent="0.25">
      <c r="A58" s="66" t="s">
        <v>281</v>
      </c>
      <c r="B58" s="67" t="s">
        <v>486</v>
      </c>
      <c r="C58" s="90"/>
      <c r="D58" s="91"/>
      <c r="E58" s="56" t="str">
        <f>IF(C58="","","Include user-end and adminstrative authorization types.")</f>
        <v/>
      </c>
      <c r="F58" s="63" t="s">
        <v>95</v>
      </c>
    </row>
    <row r="59" spans="1:256" ht="64.05" customHeight="1" x14ac:dyDescent="0.25">
      <c r="A59" s="66" t="s">
        <v>282</v>
      </c>
      <c r="B59" s="67" t="s">
        <v>241</v>
      </c>
      <c r="C59" s="49"/>
      <c r="D59" s="50"/>
      <c r="E59" s="56" t="str">
        <f>IF(C59="","",IF(C59="Yes","Describe all authentication services the system supports.",""))</f>
        <v/>
      </c>
      <c r="F59" s="63" t="s">
        <v>96</v>
      </c>
    </row>
    <row r="60" spans="1:256" ht="75" customHeight="1" x14ac:dyDescent="0.25">
      <c r="A60" s="66" t="s">
        <v>283</v>
      </c>
      <c r="B60" s="67" t="s">
        <v>242</v>
      </c>
      <c r="C60" s="49"/>
      <c r="D60" s="52"/>
      <c r="E60" s="56" t="s">
        <v>236</v>
      </c>
      <c r="F60" s="63" t="s">
        <v>97</v>
      </c>
    </row>
    <row r="61" spans="1:256" ht="47" customHeight="1" x14ac:dyDescent="0.25">
      <c r="A61" s="87" t="s">
        <v>243</v>
      </c>
      <c r="B61" s="88"/>
      <c r="C61" s="54" t="s">
        <v>14</v>
      </c>
      <c r="D61" s="54" t="s">
        <v>15</v>
      </c>
      <c r="E61" s="55" t="s">
        <v>16</v>
      </c>
    </row>
    <row r="62" spans="1:256" ht="65" customHeight="1" x14ac:dyDescent="0.25">
      <c r="A62" s="66" t="s">
        <v>284</v>
      </c>
      <c r="B62" s="67" t="s">
        <v>325</v>
      </c>
      <c r="C62" s="49"/>
      <c r="D62" s="52"/>
      <c r="E62" s="56" t="s">
        <v>236</v>
      </c>
      <c r="F62" s="63" t="s">
        <v>92</v>
      </c>
    </row>
    <row r="63" spans="1:256" ht="63.1" customHeight="1" x14ac:dyDescent="0.25">
      <c r="A63" s="66" t="s">
        <v>285</v>
      </c>
      <c r="B63" s="67" t="s">
        <v>57</v>
      </c>
      <c r="C63" s="49"/>
      <c r="D63" s="50"/>
      <c r="E63" s="56" t="str">
        <f>IF(C63="","",IF(C63="Yes","Provide details as necessary.",""))</f>
        <v/>
      </c>
      <c r="F63" s="63" t="s">
        <v>98</v>
      </c>
    </row>
    <row r="64" spans="1:256" ht="65" customHeight="1" x14ac:dyDescent="0.25">
      <c r="A64" s="66" t="s">
        <v>286</v>
      </c>
      <c r="B64" s="67" t="s">
        <v>326</v>
      </c>
      <c r="C64" s="49"/>
      <c r="D64" s="50"/>
      <c r="E64" s="56" t="str">
        <f>IF(C64="","",IF(C64="Yes","Provide a brief description.",""))</f>
        <v/>
      </c>
      <c r="F64" s="63" t="s">
        <v>99</v>
      </c>
    </row>
    <row r="65" spans="1:6" ht="65" customHeight="1" x14ac:dyDescent="0.25">
      <c r="A65" s="66" t="s">
        <v>287</v>
      </c>
      <c r="B65" s="67" t="s">
        <v>58</v>
      </c>
      <c r="C65" s="49"/>
      <c r="D65" s="50"/>
      <c r="E65" s="56" t="str">
        <f>IF(C65="Yes","Provide a brief description.","")</f>
        <v/>
      </c>
      <c r="F65" s="63" t="s">
        <v>100</v>
      </c>
    </row>
    <row r="66" spans="1:6" ht="48.05" customHeight="1" x14ac:dyDescent="0.25">
      <c r="A66" s="87" t="s">
        <v>244</v>
      </c>
      <c r="B66" s="88"/>
      <c r="C66" s="54" t="s">
        <v>14</v>
      </c>
      <c r="D66" s="54" t="s">
        <v>15</v>
      </c>
      <c r="E66" s="55" t="s">
        <v>16</v>
      </c>
    </row>
    <row r="67" spans="1:6" ht="48.05" customHeight="1" x14ac:dyDescent="0.25">
      <c r="A67" s="66" t="s">
        <v>288</v>
      </c>
      <c r="B67" s="67" t="s">
        <v>245</v>
      </c>
      <c r="C67" s="49"/>
      <c r="D67" s="52"/>
      <c r="E67" s="56" t="s">
        <v>236</v>
      </c>
      <c r="F67" s="65" t="s">
        <v>101</v>
      </c>
    </row>
    <row r="68" spans="1:6" ht="65" customHeight="1" x14ac:dyDescent="0.25">
      <c r="A68" s="66" t="s">
        <v>289</v>
      </c>
      <c r="B68" s="67" t="s">
        <v>327</v>
      </c>
      <c r="C68" s="90"/>
      <c r="D68" s="91"/>
      <c r="E68" s="56" t="s">
        <v>236</v>
      </c>
      <c r="F68" s="65" t="s">
        <v>102</v>
      </c>
    </row>
    <row r="69" spans="1:6" ht="36" customHeight="1" x14ac:dyDescent="0.25">
      <c r="A69" s="66" t="s">
        <v>290</v>
      </c>
      <c r="B69" s="67" t="s">
        <v>246</v>
      </c>
      <c r="C69" s="49"/>
      <c r="D69" s="52"/>
      <c r="E69" s="56" t="s">
        <v>236</v>
      </c>
      <c r="F69" s="65" t="s">
        <v>103</v>
      </c>
    </row>
    <row r="70" spans="1:6" ht="36" customHeight="1" x14ac:dyDescent="0.25">
      <c r="A70" s="66" t="s">
        <v>291</v>
      </c>
      <c r="B70" s="67" t="s">
        <v>247</v>
      </c>
      <c r="C70" s="49"/>
      <c r="D70" s="57"/>
      <c r="E70" s="56" t="str">
        <f>IF(C70="","",IF(C70="No","Provide a detailed description.","Provide a detailed description."))</f>
        <v/>
      </c>
      <c r="F70" s="65" t="s">
        <v>104</v>
      </c>
    </row>
    <row r="71" spans="1:6" ht="48.05" customHeight="1" x14ac:dyDescent="0.25">
      <c r="A71" s="87" t="s">
        <v>248</v>
      </c>
      <c r="B71" s="88"/>
      <c r="C71" s="54" t="s">
        <v>14</v>
      </c>
      <c r="D71" s="54" t="s">
        <v>15</v>
      </c>
      <c r="E71" s="55" t="s">
        <v>16</v>
      </c>
    </row>
    <row r="72" spans="1:6" ht="48.05" customHeight="1" x14ac:dyDescent="0.25">
      <c r="A72" s="66" t="s">
        <v>292</v>
      </c>
      <c r="B72" s="67" t="s">
        <v>487</v>
      </c>
      <c r="C72" s="49"/>
      <c r="D72" s="52"/>
      <c r="E72" s="56" t="s">
        <v>236</v>
      </c>
      <c r="F72" s="65" t="s">
        <v>105</v>
      </c>
    </row>
    <row r="73" spans="1:6" ht="65" customHeight="1" x14ac:dyDescent="0.25">
      <c r="A73" s="66" t="s">
        <v>293</v>
      </c>
      <c r="B73" s="67" t="s">
        <v>250</v>
      </c>
      <c r="C73" s="49"/>
      <c r="D73" s="50"/>
      <c r="E73" s="56" t="str">
        <f>IF(C73="","",IF(C73="Yes","Provide a detailed description.","Provide a detailed description."))</f>
        <v/>
      </c>
      <c r="F73" s="65" t="s">
        <v>106</v>
      </c>
    </row>
    <row r="74" spans="1:6" ht="36" customHeight="1" x14ac:dyDescent="0.25">
      <c r="A74" s="66" t="s">
        <v>294</v>
      </c>
      <c r="B74" s="67" t="s">
        <v>488</v>
      </c>
      <c r="C74" s="49"/>
      <c r="D74" s="50"/>
      <c r="E74" s="56" t="str">
        <f>IF(C74="","",IF(C74="Yes.","Provide a detailed summary.",""))</f>
        <v/>
      </c>
      <c r="F74" s="65" t="s">
        <v>107</v>
      </c>
    </row>
    <row r="75" spans="1:6" ht="54.95" customHeight="1" x14ac:dyDescent="0.25">
      <c r="A75" s="66" t="s">
        <v>295</v>
      </c>
      <c r="B75" s="67" t="s">
        <v>328</v>
      </c>
      <c r="C75" s="90"/>
      <c r="D75" s="91"/>
      <c r="E75" s="56" t="s">
        <v>236</v>
      </c>
      <c r="F75" s="65" t="s">
        <v>108</v>
      </c>
    </row>
    <row r="76" spans="1:6" ht="64.05" customHeight="1" x14ac:dyDescent="0.25">
      <c r="A76" s="66" t="s">
        <v>296</v>
      </c>
      <c r="B76" s="67" t="s">
        <v>489</v>
      </c>
      <c r="C76" s="49"/>
      <c r="D76" s="50"/>
      <c r="E76" s="56" t="s">
        <v>236</v>
      </c>
      <c r="F76" s="65" t="s">
        <v>179</v>
      </c>
    </row>
    <row r="77" spans="1:6" ht="48.05" customHeight="1" x14ac:dyDescent="0.25">
      <c r="A77" s="87" t="s">
        <v>251</v>
      </c>
      <c r="B77" s="88"/>
      <c r="C77" s="58" t="s">
        <v>14</v>
      </c>
      <c r="D77" s="58" t="s">
        <v>15</v>
      </c>
      <c r="E77" s="59" t="s">
        <v>16</v>
      </c>
    </row>
    <row r="78" spans="1:6" ht="65" customHeight="1" x14ac:dyDescent="0.25">
      <c r="A78" s="66" t="s">
        <v>297</v>
      </c>
      <c r="B78" s="66" t="s">
        <v>23</v>
      </c>
      <c r="C78" s="60"/>
      <c r="D78" s="61"/>
      <c r="E78" s="46" t="str">
        <f>IF(C78="","",IF(C78="Yes","Describe the type of encryption that is supported.",""))</f>
        <v/>
      </c>
      <c r="F78" s="65" t="s">
        <v>109</v>
      </c>
    </row>
    <row r="79" spans="1:6" ht="53.1" customHeight="1" x14ac:dyDescent="0.25">
      <c r="A79" s="66" t="s">
        <v>298</v>
      </c>
      <c r="B79" s="66" t="s">
        <v>24</v>
      </c>
      <c r="C79" s="60"/>
      <c r="D79" s="61"/>
      <c r="E79" s="46" t="str">
        <f>IF(C79="","",IF(C79="Yes","Describe how encryption is leveraged.",""))</f>
        <v/>
      </c>
      <c r="F79" s="65" t="s">
        <v>110</v>
      </c>
    </row>
    <row r="80" spans="1:6" ht="48.05" customHeight="1" x14ac:dyDescent="0.25">
      <c r="A80" s="87" t="s">
        <v>252</v>
      </c>
      <c r="B80" s="88"/>
      <c r="C80" s="47" t="s">
        <v>14</v>
      </c>
      <c r="D80" s="47" t="s">
        <v>15</v>
      </c>
      <c r="E80" s="48" t="s">
        <v>16</v>
      </c>
    </row>
    <row r="81" spans="1:6" ht="54" customHeight="1" x14ac:dyDescent="0.25">
      <c r="A81" s="66" t="s">
        <v>299</v>
      </c>
      <c r="B81" s="67" t="s">
        <v>490</v>
      </c>
      <c r="C81" s="90"/>
      <c r="D81" s="91"/>
      <c r="E81" s="56" t="s">
        <v>236</v>
      </c>
      <c r="F81" s="65" t="s">
        <v>114</v>
      </c>
    </row>
    <row r="82" spans="1:6" ht="54" customHeight="1" x14ac:dyDescent="0.25">
      <c r="A82" s="66" t="s">
        <v>300</v>
      </c>
      <c r="B82" s="67" t="s">
        <v>491</v>
      </c>
      <c r="C82" s="49"/>
      <c r="D82" s="50"/>
      <c r="E82" s="56" t="str">
        <f>IF(C82="","",IF(C82="Yes","Provide a brief description.","Provide a detailed description of where university data will reside."))</f>
        <v/>
      </c>
      <c r="F82" s="65" t="s">
        <v>111</v>
      </c>
    </row>
    <row r="83" spans="1:6" ht="47" customHeight="1" x14ac:dyDescent="0.25">
      <c r="A83" s="66" t="s">
        <v>301</v>
      </c>
      <c r="B83" s="67" t="s">
        <v>228</v>
      </c>
      <c r="C83" s="49"/>
      <c r="D83" s="50"/>
      <c r="E83" s="56" t="str">
        <f>IF(C83="","",IF(C83="Yes","Obtain the report if possible and add it to your submission.",""))</f>
        <v/>
      </c>
      <c r="F83" s="65" t="s">
        <v>112</v>
      </c>
    </row>
    <row r="84" spans="1:6" ht="48.05" customHeight="1" x14ac:dyDescent="0.25">
      <c r="A84" s="66" t="s">
        <v>302</v>
      </c>
      <c r="B84" s="67" t="s">
        <v>25</v>
      </c>
      <c r="C84" s="49"/>
      <c r="D84" s="50"/>
      <c r="E84" s="56" t="s">
        <v>236</v>
      </c>
      <c r="F84" s="65" t="s">
        <v>113</v>
      </c>
    </row>
    <row r="85" spans="1:6" ht="48.05" customHeight="1" x14ac:dyDescent="0.25">
      <c r="A85" s="87" t="s">
        <v>255</v>
      </c>
      <c r="B85" s="88"/>
      <c r="C85" s="54" t="s">
        <v>14</v>
      </c>
      <c r="D85" s="54" t="s">
        <v>15</v>
      </c>
      <c r="E85" s="55" t="s">
        <v>16</v>
      </c>
    </row>
    <row r="86" spans="1:6" ht="84.05" customHeight="1" x14ac:dyDescent="0.25">
      <c r="A86" s="66" t="s">
        <v>303</v>
      </c>
      <c r="B86" s="67" t="s">
        <v>329</v>
      </c>
      <c r="C86" s="49"/>
      <c r="D86" s="52"/>
      <c r="E86" s="56" t="s">
        <v>236</v>
      </c>
      <c r="F86" s="65" t="s">
        <v>115</v>
      </c>
    </row>
    <row r="87" spans="1:6" ht="36" customHeight="1" x14ac:dyDescent="0.25">
      <c r="A87" s="66" t="s">
        <v>304</v>
      </c>
      <c r="B87" s="67" t="s">
        <v>256</v>
      </c>
      <c r="C87" s="49"/>
      <c r="D87" s="50"/>
      <c r="E87" s="56" t="str">
        <f>IF(C87="","",IF(C87="Yes","List all locations outside of the U.S.",""))</f>
        <v/>
      </c>
      <c r="F87" s="65" t="s">
        <v>116</v>
      </c>
    </row>
    <row r="88" spans="1:6" ht="48.05" customHeight="1" x14ac:dyDescent="0.25">
      <c r="A88" s="66" t="s">
        <v>305</v>
      </c>
      <c r="B88" s="67" t="s">
        <v>330</v>
      </c>
      <c r="C88" s="49"/>
      <c r="D88" s="50"/>
      <c r="E88" s="56" t="str">
        <f>IF(C88="","",IF(C88="Yes","Describe that process.",""))</f>
        <v/>
      </c>
      <c r="F88" s="65" t="s">
        <v>117</v>
      </c>
    </row>
    <row r="89" spans="1:6" ht="48.05" customHeight="1" x14ac:dyDescent="0.25">
      <c r="A89" s="87" t="s">
        <v>257</v>
      </c>
      <c r="B89" s="88"/>
      <c r="C89" s="54" t="s">
        <v>14</v>
      </c>
      <c r="D89" s="54" t="s">
        <v>15</v>
      </c>
      <c r="E89" s="55" t="s">
        <v>16</v>
      </c>
    </row>
    <row r="90" spans="1:6" ht="47" customHeight="1" x14ac:dyDescent="0.25">
      <c r="A90" s="66" t="s">
        <v>306</v>
      </c>
      <c r="B90" s="67" t="s">
        <v>258</v>
      </c>
      <c r="C90" s="49"/>
      <c r="D90" s="50"/>
      <c r="E90" s="46" t="str">
        <f>IF(C218="","",IF(C218="Yes","Describe the currently implemented WAF and/or SPI firewall.","Describe compensating controls."))</f>
        <v/>
      </c>
      <c r="F90" s="65" t="s">
        <v>118</v>
      </c>
    </row>
    <row r="91" spans="1:6" ht="47" customHeight="1" x14ac:dyDescent="0.25">
      <c r="A91" s="66" t="s">
        <v>307</v>
      </c>
      <c r="B91" s="67" t="s">
        <v>259</v>
      </c>
      <c r="C91" s="49"/>
      <c r="D91" s="50"/>
      <c r="E91" s="46" t="str">
        <f>IF(C91="","",IF(C91="Yes","Provide a brief desciption.",""))</f>
        <v/>
      </c>
      <c r="F91" s="65" t="s">
        <v>119</v>
      </c>
    </row>
    <row r="92" spans="1:6" ht="47" customHeight="1" x14ac:dyDescent="0.25">
      <c r="A92" s="66" t="s">
        <v>308</v>
      </c>
      <c r="B92" s="67" t="s">
        <v>155</v>
      </c>
      <c r="C92" s="90"/>
      <c r="D92" s="91"/>
      <c r="E92" s="56" t="s">
        <v>236</v>
      </c>
      <c r="F92" s="65" t="s">
        <v>120</v>
      </c>
    </row>
    <row r="93" spans="1:6" ht="48.05" customHeight="1" x14ac:dyDescent="0.25">
      <c r="A93" s="66" t="s">
        <v>309</v>
      </c>
      <c r="B93" s="67" t="s">
        <v>49</v>
      </c>
      <c r="C93" s="49"/>
      <c r="D93" s="50"/>
      <c r="E93" s="46" t="str">
        <f>IF(C93="","",IF(C93="Yes","Provide a brief summary of this activity.",""))</f>
        <v/>
      </c>
      <c r="F93" s="65" t="s">
        <v>121</v>
      </c>
    </row>
    <row r="94" spans="1:6" ht="48.05" customHeight="1" x14ac:dyDescent="0.25">
      <c r="A94" s="87" t="s">
        <v>260</v>
      </c>
      <c r="B94" s="88"/>
      <c r="C94" s="54" t="s">
        <v>14</v>
      </c>
      <c r="D94" s="54" t="s">
        <v>15</v>
      </c>
      <c r="E94" s="55" t="s">
        <v>16</v>
      </c>
    </row>
    <row r="95" spans="1:6" ht="47" customHeight="1" x14ac:dyDescent="0.25">
      <c r="A95" s="66" t="s">
        <v>310</v>
      </c>
      <c r="B95" s="67" t="s">
        <v>261</v>
      </c>
      <c r="C95" s="49"/>
      <c r="D95" s="52"/>
      <c r="E95" s="56" t="s">
        <v>236</v>
      </c>
      <c r="F95" s="65" t="s">
        <v>122</v>
      </c>
    </row>
    <row r="96" spans="1:6" ht="47" customHeight="1" x14ac:dyDescent="0.25">
      <c r="A96" s="66" t="s">
        <v>311</v>
      </c>
      <c r="B96" s="67" t="s">
        <v>28</v>
      </c>
      <c r="C96" s="49"/>
      <c r="D96" s="50"/>
      <c r="E96" s="56" t="str">
        <f>IF(C96="","",IF(C96="Yes","Provide a detailed description.",""))</f>
        <v/>
      </c>
      <c r="F96" s="65" t="s">
        <v>123</v>
      </c>
    </row>
    <row r="97" spans="1:6" ht="48.05" customHeight="1" x14ac:dyDescent="0.25">
      <c r="A97" s="87" t="s">
        <v>262</v>
      </c>
      <c r="B97" s="88"/>
      <c r="C97" s="54" t="s">
        <v>14</v>
      </c>
      <c r="D97" s="54" t="s">
        <v>15</v>
      </c>
      <c r="E97" s="55" t="s">
        <v>16</v>
      </c>
    </row>
    <row r="98" spans="1:6" ht="47" customHeight="1" x14ac:dyDescent="0.25">
      <c r="A98" s="66" t="s">
        <v>312</v>
      </c>
      <c r="B98" s="67" t="s">
        <v>263</v>
      </c>
      <c r="C98" s="62"/>
      <c r="D98" s="52"/>
      <c r="E98" s="56" t="s">
        <v>236</v>
      </c>
      <c r="F98" s="65" t="s">
        <v>124</v>
      </c>
    </row>
    <row r="99" spans="1:6" ht="47" customHeight="1" x14ac:dyDescent="0.25">
      <c r="A99" s="66" t="s">
        <v>313</v>
      </c>
      <c r="B99" s="67" t="s">
        <v>264</v>
      </c>
      <c r="C99" s="62"/>
      <c r="D99" s="50"/>
      <c r="E99" s="46" t="str">
        <f>IF(C99="","",IF(C99="Yes","Provide a brief description.",""))</f>
        <v/>
      </c>
      <c r="F99" s="65" t="s">
        <v>125</v>
      </c>
    </row>
    <row r="100" spans="1:6" ht="47" customHeight="1" x14ac:dyDescent="0.25">
      <c r="A100" s="66" t="s">
        <v>314</v>
      </c>
      <c r="B100" s="67" t="s">
        <v>265</v>
      </c>
      <c r="C100" s="62"/>
      <c r="D100" s="50"/>
      <c r="E100" s="46" t="str">
        <f>IF(C100="","",IF(C100="Yes","Provide a brief summary of your incident response plan.","Describe any plans to formalize an incident response plan."))</f>
        <v/>
      </c>
      <c r="F100" s="65" t="s">
        <v>126</v>
      </c>
    </row>
    <row r="101" spans="1:6" ht="47" customHeight="1" x14ac:dyDescent="0.25">
      <c r="A101" s="66" t="s">
        <v>315</v>
      </c>
      <c r="B101" s="67" t="s">
        <v>266</v>
      </c>
      <c r="C101" s="62"/>
      <c r="D101" s="50"/>
      <c r="E101" s="46" t="str">
        <f>IF(C101="","",IF(C101="Yes","Provide a brief description or a copy of the document.",""))</f>
        <v/>
      </c>
      <c r="F101" s="65" t="s">
        <v>127</v>
      </c>
    </row>
    <row r="102" spans="1:6" ht="48.05" customHeight="1" x14ac:dyDescent="0.25">
      <c r="A102" s="87" t="s">
        <v>267</v>
      </c>
      <c r="B102" s="88"/>
      <c r="C102" s="54" t="s">
        <v>14</v>
      </c>
      <c r="D102" s="54" t="s">
        <v>15</v>
      </c>
      <c r="E102" s="55" t="s">
        <v>16</v>
      </c>
    </row>
    <row r="103" spans="1:6" ht="64.05" customHeight="1" x14ac:dyDescent="0.25">
      <c r="A103" s="66" t="s">
        <v>316</v>
      </c>
      <c r="B103" s="67" t="s">
        <v>72</v>
      </c>
      <c r="C103" s="62"/>
      <c r="D103" s="50"/>
      <c r="E103" s="46" t="str">
        <f>IF(C103="","",IF(C103="Yes","Provide a brief description of how this is implemented.","Describe any compensating controls."))</f>
        <v/>
      </c>
      <c r="F103" s="65" t="s">
        <v>128</v>
      </c>
    </row>
    <row r="104" spans="1:6" ht="64.05" customHeight="1" x14ac:dyDescent="0.25">
      <c r="A104" s="66" t="s">
        <v>317</v>
      </c>
      <c r="B104" s="67" t="s">
        <v>268</v>
      </c>
      <c r="C104" s="62"/>
      <c r="D104" s="52"/>
      <c r="E104" s="56" t="s">
        <v>236</v>
      </c>
      <c r="F104" s="65" t="s">
        <v>129</v>
      </c>
    </row>
    <row r="105" spans="1:6" ht="48.05" customHeight="1" x14ac:dyDescent="0.25">
      <c r="A105" s="87" t="s">
        <v>269</v>
      </c>
      <c r="B105" s="88"/>
      <c r="C105" s="54" t="s">
        <v>14</v>
      </c>
      <c r="D105" s="54" t="s">
        <v>15</v>
      </c>
      <c r="E105" s="55" t="s">
        <v>16</v>
      </c>
    </row>
    <row r="106" spans="1:6" ht="64.05" customHeight="1" x14ac:dyDescent="0.25">
      <c r="A106" s="66" t="s">
        <v>318</v>
      </c>
      <c r="B106" s="67" t="s">
        <v>270</v>
      </c>
      <c r="C106" s="62"/>
      <c r="D106" s="52"/>
      <c r="E106" s="56" t="s">
        <v>236</v>
      </c>
      <c r="F106" s="65" t="s">
        <v>130</v>
      </c>
    </row>
    <row r="107" spans="1:6" ht="64.05" customHeight="1" x14ac:dyDescent="0.25">
      <c r="A107" s="66" t="s">
        <v>319</v>
      </c>
      <c r="B107" s="67" t="s">
        <v>271</v>
      </c>
      <c r="C107" s="62"/>
      <c r="D107" s="50"/>
      <c r="E107" s="46" t="str">
        <f>IF(C107="","",IF(C107="Yes","Provide a brief description.","Describe plans to implement application vulnerability scanning prior to release."))</f>
        <v/>
      </c>
      <c r="F107" s="65" t="s">
        <v>131</v>
      </c>
    </row>
  </sheetData>
  <mergeCells count="58">
    <mergeCell ref="C51:D51"/>
    <mergeCell ref="C57:D57"/>
    <mergeCell ref="C58:D58"/>
    <mergeCell ref="C68:D68"/>
    <mergeCell ref="A32:E32"/>
    <mergeCell ref="A33:B33"/>
    <mergeCell ref="A40:B40"/>
    <mergeCell ref="A48:B48"/>
    <mergeCell ref="C50:D50"/>
    <mergeCell ref="C41:D41"/>
    <mergeCell ref="C43:D43"/>
    <mergeCell ref="C44:D44"/>
    <mergeCell ref="C45:D45"/>
    <mergeCell ref="C46:D46"/>
    <mergeCell ref="C42:D42"/>
    <mergeCell ref="C23:E23"/>
    <mergeCell ref="C12:E12"/>
    <mergeCell ref="C21:E21"/>
    <mergeCell ref="C19:E19"/>
    <mergeCell ref="C14:E14"/>
    <mergeCell ref="C15:E15"/>
    <mergeCell ref="C7:E7"/>
    <mergeCell ref="C9:E9"/>
    <mergeCell ref="C10:E10"/>
    <mergeCell ref="C11:E11"/>
    <mergeCell ref="C8:E8"/>
    <mergeCell ref="A1:D1"/>
    <mergeCell ref="A2:E2"/>
    <mergeCell ref="A4:B4"/>
    <mergeCell ref="A5:E5"/>
    <mergeCell ref="A31:B31"/>
    <mergeCell ref="C16:E16"/>
    <mergeCell ref="C18:E18"/>
    <mergeCell ref="C20:E20"/>
    <mergeCell ref="C17:E17"/>
    <mergeCell ref="C24:E24"/>
    <mergeCell ref="A6:E6"/>
    <mergeCell ref="A13:E13"/>
    <mergeCell ref="A22:E22"/>
    <mergeCell ref="A25:B25"/>
    <mergeCell ref="A26:E26"/>
    <mergeCell ref="C3:E3"/>
    <mergeCell ref="A94:B94"/>
    <mergeCell ref="A97:B97"/>
    <mergeCell ref="A102:B102"/>
    <mergeCell ref="A105:B105"/>
    <mergeCell ref="C47:D47"/>
    <mergeCell ref="A55:B55"/>
    <mergeCell ref="A61:B61"/>
    <mergeCell ref="A66:B66"/>
    <mergeCell ref="C75:D75"/>
    <mergeCell ref="C81:D81"/>
    <mergeCell ref="C92:D92"/>
    <mergeCell ref="A71:B71"/>
    <mergeCell ref="A77:B77"/>
    <mergeCell ref="A80:B80"/>
    <mergeCell ref="A85:B85"/>
    <mergeCell ref="A89:B89"/>
  </mergeCells>
  <conditionalFormatting sqref="C77:E77 A77">
    <cfRule type="expression" dxfId="158" priority="17">
      <formula>#REF!="No"</formula>
    </cfRule>
  </conditionalFormatting>
  <conditionalFormatting sqref="A85 C85:E85">
    <cfRule type="expression" dxfId="157" priority="18">
      <formula>#REF!="No"</formula>
    </cfRule>
  </conditionalFormatting>
  <conditionalFormatting sqref="B84:E84">
    <cfRule type="expression" dxfId="156" priority="19">
      <formula>#REF!="No"</formula>
    </cfRule>
  </conditionalFormatting>
  <conditionalFormatting sqref="B84:E84 A90:A93">
    <cfRule type="expression" dxfId="155" priority="20">
      <formula>#REF!="No"</formula>
    </cfRule>
  </conditionalFormatting>
  <conditionalFormatting sqref="B90 D90">
    <cfRule type="expression" dxfId="154" priority="21">
      <formula>#REF!="No"</formula>
    </cfRule>
  </conditionalFormatting>
  <conditionalFormatting sqref="A106:E106 A107">
    <cfRule type="expression" dxfId="153" priority="22">
      <formula>#REF!="No"</formula>
    </cfRule>
  </conditionalFormatting>
  <conditionalFormatting sqref="D86:E87 A86:C88">
    <cfRule type="expression" dxfId="152" priority="23">
      <formula>$C$44="No"</formula>
    </cfRule>
  </conditionalFormatting>
  <conditionalFormatting sqref="B88:C88 E88">
    <cfRule type="expression" dxfId="151" priority="24">
      <formula>#REF!="No"</formula>
    </cfRule>
  </conditionalFormatting>
  <conditionalFormatting sqref="C82:C83 D83:E83">
    <cfRule type="expression" dxfId="150" priority="25">
      <formula>$C$28="No"</formula>
    </cfRule>
  </conditionalFormatting>
  <conditionalFormatting sqref="C76 C78:C79">
    <cfRule type="expression" dxfId="149" priority="26">
      <formula>#REF!="No"</formula>
    </cfRule>
  </conditionalFormatting>
  <conditionalFormatting sqref="C92">
    <cfRule type="expression" dxfId="148" priority="27">
      <formula>#REF!="No"</formula>
    </cfRule>
  </conditionalFormatting>
  <conditionalFormatting sqref="A61 C61:E61">
    <cfRule type="expression" dxfId="147" priority="28">
      <formula>$C$26="No"</formula>
    </cfRule>
  </conditionalFormatting>
  <conditionalFormatting sqref="B84 B81 E84:E88 E81 A86:B88">
    <cfRule type="expression" dxfId="146" priority="30">
      <formula>$C$28="No"</formula>
    </cfRule>
  </conditionalFormatting>
  <conditionalFormatting sqref="B78:B79 E80 E82">
    <cfRule type="expression" dxfId="145" priority="31">
      <formula>#REF!="No"</formula>
    </cfRule>
  </conditionalFormatting>
  <conditionalFormatting sqref="A89:E89 A93:D93 A105:E105">
    <cfRule type="expression" dxfId="144" priority="32">
      <formula>$C$28="Yes"</formula>
    </cfRule>
  </conditionalFormatting>
  <conditionalFormatting sqref="E106 E92 A90:B93 A106:B107 E94:E98 A98:A101 E102 A99:B101 E104 A95:B96 A103:A104">
    <cfRule type="expression" dxfId="143" priority="33">
      <formula>$C$28="Yes"</formula>
    </cfRule>
  </conditionalFormatting>
  <conditionalFormatting sqref="B98">
    <cfRule type="expression" dxfId="142" priority="34">
      <formula>$C$28="Yes"</formula>
    </cfRule>
  </conditionalFormatting>
  <conditionalFormatting sqref="B103:B104">
    <cfRule type="expression" dxfId="141" priority="36">
      <formula>$C$28="Yes"</formula>
    </cfRule>
  </conditionalFormatting>
  <conditionalFormatting sqref="B103:B104">
    <cfRule type="expression" dxfId="140" priority="38">
      <formula>$C$28="Yes"</formula>
    </cfRule>
  </conditionalFormatting>
  <conditionalFormatting sqref="C107">
    <cfRule type="expression" dxfId="139" priority="16">
      <formula>#REF!="No"</formula>
    </cfRule>
  </conditionalFormatting>
  <conditionalFormatting sqref="C103">
    <cfRule type="expression" dxfId="138" priority="15">
      <formula>#REF!="No"</formula>
    </cfRule>
  </conditionalFormatting>
  <conditionalFormatting sqref="C104">
    <cfRule type="expression" dxfId="137" priority="14">
      <formula>#REF!="No"</formula>
    </cfRule>
  </conditionalFormatting>
  <conditionalFormatting sqref="C101">
    <cfRule type="expression" dxfId="136" priority="13">
      <formula>#REF!="No"</formula>
    </cfRule>
  </conditionalFormatting>
  <conditionalFormatting sqref="C100">
    <cfRule type="expression" dxfId="135" priority="12">
      <formula>#REF!="No"</formula>
    </cfRule>
  </conditionalFormatting>
  <conditionalFormatting sqref="C99">
    <cfRule type="expression" dxfId="134" priority="11">
      <formula>#REF!="No"</formula>
    </cfRule>
  </conditionalFormatting>
  <conditionalFormatting sqref="C98">
    <cfRule type="expression" dxfId="133" priority="10">
      <formula>#REF!="No"</formula>
    </cfRule>
  </conditionalFormatting>
  <conditionalFormatting sqref="E78:E79">
    <cfRule type="expression" dxfId="132" priority="9">
      <formula>$C$41="Yes"</formula>
    </cfRule>
  </conditionalFormatting>
  <conditionalFormatting sqref="E90">
    <cfRule type="expression" dxfId="131" priority="8">
      <formula>$C$41="Yes"</formula>
    </cfRule>
  </conditionalFormatting>
  <conditionalFormatting sqref="E91">
    <cfRule type="expression" dxfId="130" priority="7">
      <formula>$C$41="Yes"</formula>
    </cfRule>
  </conditionalFormatting>
  <conditionalFormatting sqref="E93">
    <cfRule type="expression" dxfId="129" priority="6">
      <formula>$C$41="Yes"</formula>
    </cfRule>
  </conditionalFormatting>
  <conditionalFormatting sqref="E99">
    <cfRule type="expression" dxfId="128" priority="5">
      <formula>$C$41="Yes"</formula>
    </cfRule>
  </conditionalFormatting>
  <conditionalFormatting sqref="E100">
    <cfRule type="expression" dxfId="127" priority="4">
      <formula>$C$41="Yes"</formula>
    </cfRule>
  </conditionalFormatting>
  <conditionalFormatting sqref="E101">
    <cfRule type="expression" dxfId="126" priority="3">
      <formula>$C$41="Yes"</formula>
    </cfRule>
  </conditionalFormatting>
  <conditionalFormatting sqref="E103">
    <cfRule type="expression" dxfId="125" priority="2">
      <formula>$C$41="Yes"</formula>
    </cfRule>
  </conditionalFormatting>
  <conditionalFormatting sqref="E107">
    <cfRule type="expression" dxfId="124" priority="1">
      <formula>$C$41="Yes"</formula>
    </cfRule>
  </conditionalFormatting>
  <pageMargins left="0.75" right="0.75" top="1" bottom="1" header="0.5" footer="0.5"/>
  <pageSetup orientation="landscape" r:id="rId1"/>
  <headerFooter>
    <oddFooter>&amp;L&amp;"Helvetica,Regular"&amp;12&amp;K000000	&amp;P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Values!$A$4:$A$5</xm:f>
          </x14:formula1>
          <xm:sqref>C27 C34:C39 C49 C52:C53 C59:C60 C56 C62:C65 C69:C70 C67 C106:C107 C78:C79 C82:C84 C86:C88 C90:C91 C93 C95:C96 C98:C101 C103:C104 C72:C74 C76</xm:sqref>
        </x14:dataValidation>
        <x14:dataValidation type="list" allowBlank="1" showInputMessage="1" showErrorMessage="1">
          <x14:formula1>
            <xm:f>Values!$A$30:$A$31</xm:f>
          </x14:formula1>
          <xm:sqref>C54</xm:sqref>
        </x14:dataValidation>
        <x14:dataValidation type="list" allowBlank="1" showInputMessage="1" showErrorMessage="1">
          <x14:formula1>
            <xm:f>Values!$A$34:$A$35</xm:f>
          </x14:formula1>
          <xm:sqref>C29:C30</xm:sqref>
        </x14:dataValidation>
        <x14:dataValidation type="list" allowBlank="1" showInputMessage="1" showErrorMessage="1">
          <x14:formula1>
            <xm:f>Values!$A$38:$A$39</xm:f>
          </x14:formula1>
          <xm:sqref>C28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Y77"/>
  <sheetViews>
    <sheetView showGridLines="0" topLeftCell="A52" zoomScale="80" zoomScaleNormal="80" zoomScalePageLayoutView="80" workbookViewId="0">
      <selection activeCell="J1" sqref="J1"/>
    </sheetView>
  </sheetViews>
  <sheetFormatPr defaultColWidth="6.58203125" defaultRowHeight="15.05" customHeight="1" x14ac:dyDescent="0.25"/>
  <cols>
    <col min="1" max="1" width="8.25" customWidth="1"/>
    <col min="2" max="2" width="58.5" style="3" customWidth="1"/>
    <col min="3" max="3" width="24.58203125" style="37" customWidth="1"/>
    <col min="4" max="4" width="24.5" style="5" customWidth="1"/>
    <col min="5" max="5" width="24.58203125" style="6" customWidth="1"/>
    <col min="6" max="6" width="24.58203125" style="37" customWidth="1"/>
    <col min="7" max="7" width="24.5" style="5" customWidth="1"/>
    <col min="8" max="8" width="24.58203125" style="6" customWidth="1"/>
    <col min="9" max="9" width="6.58203125" style="63" customWidth="1"/>
    <col min="10" max="259" width="6.58203125" style="3" customWidth="1"/>
  </cols>
  <sheetData>
    <row r="1" spans="1:9" ht="36" customHeight="1" x14ac:dyDescent="0.25">
      <c r="A1" s="92" t="s">
        <v>331</v>
      </c>
      <c r="B1" s="92"/>
      <c r="C1" s="92"/>
      <c r="D1" s="92"/>
      <c r="E1" s="38"/>
      <c r="F1" s="68"/>
      <c r="G1" s="68"/>
      <c r="H1" s="38" t="s">
        <v>320</v>
      </c>
    </row>
    <row r="2" spans="1:9" ht="26" customHeight="1" x14ac:dyDescent="0.25">
      <c r="A2" s="107" t="s">
        <v>44</v>
      </c>
      <c r="B2" s="108"/>
      <c r="C2" s="108"/>
      <c r="D2" s="108"/>
      <c r="E2" s="108"/>
      <c r="F2" s="108"/>
      <c r="G2" s="108"/>
      <c r="H2" s="108"/>
    </row>
    <row r="3" spans="1:9" s="63" customFormat="1" ht="36" customHeight="1" x14ac:dyDescent="0.25">
      <c r="A3" s="93" t="s">
        <v>18</v>
      </c>
      <c r="B3" s="93"/>
      <c r="C3" s="69" t="s">
        <v>332</v>
      </c>
      <c r="D3" s="69" t="s">
        <v>333</v>
      </c>
      <c r="E3" s="69" t="s">
        <v>473</v>
      </c>
      <c r="F3" s="69" t="s">
        <v>334</v>
      </c>
      <c r="G3" s="39" t="s">
        <v>335</v>
      </c>
      <c r="H3" s="69" t="s">
        <v>336</v>
      </c>
    </row>
    <row r="4" spans="1:9" s="3" customFormat="1" ht="64.05" customHeight="1" x14ac:dyDescent="0.25">
      <c r="A4" s="15" t="s">
        <v>74</v>
      </c>
      <c r="B4" s="46" t="s">
        <v>19</v>
      </c>
      <c r="C4" s="71"/>
      <c r="D4" s="71"/>
      <c r="E4" s="72" t="s">
        <v>337</v>
      </c>
      <c r="F4" s="71"/>
      <c r="G4" s="73"/>
      <c r="H4" s="72" t="s">
        <v>338</v>
      </c>
      <c r="I4" s="63"/>
    </row>
    <row r="5" spans="1:9" s="3" customFormat="1" ht="48.05" customHeight="1" x14ac:dyDescent="0.25">
      <c r="A5" s="15" t="s">
        <v>75</v>
      </c>
      <c r="B5" s="46" t="s">
        <v>59</v>
      </c>
      <c r="C5" s="71"/>
      <c r="D5" s="71"/>
      <c r="E5" s="72" t="s">
        <v>337</v>
      </c>
      <c r="F5" s="71"/>
      <c r="G5" s="73"/>
      <c r="H5" s="72" t="s">
        <v>339</v>
      </c>
      <c r="I5" s="63"/>
    </row>
    <row r="6" spans="1:9" s="3" customFormat="1" ht="48.05" customHeight="1" x14ac:dyDescent="0.25">
      <c r="A6" s="15" t="s">
        <v>76</v>
      </c>
      <c r="B6" s="46" t="s">
        <v>20</v>
      </c>
      <c r="C6" s="71"/>
      <c r="D6" s="71"/>
      <c r="E6" s="72" t="s">
        <v>337</v>
      </c>
      <c r="F6" s="71"/>
      <c r="G6" s="73"/>
      <c r="H6" s="72" t="s">
        <v>339</v>
      </c>
      <c r="I6" s="63"/>
    </row>
    <row r="7" spans="1:9" s="3" customFormat="1" ht="64.05" customHeight="1" x14ac:dyDescent="0.25">
      <c r="A7" s="15" t="s">
        <v>77</v>
      </c>
      <c r="B7" s="46" t="s">
        <v>153</v>
      </c>
      <c r="C7" s="71"/>
      <c r="D7" s="71"/>
      <c r="E7" s="72" t="s">
        <v>340</v>
      </c>
      <c r="F7" s="71"/>
      <c r="G7" s="73"/>
      <c r="H7" s="72" t="s">
        <v>338</v>
      </c>
      <c r="I7" s="63"/>
    </row>
    <row r="8" spans="1:9" s="3" customFormat="1" ht="48.05" customHeight="1" x14ac:dyDescent="0.25">
      <c r="A8" s="15" t="s">
        <v>78</v>
      </c>
      <c r="B8" s="46" t="s">
        <v>60</v>
      </c>
      <c r="C8" s="71"/>
      <c r="D8" s="71"/>
      <c r="E8" s="72" t="s">
        <v>340</v>
      </c>
      <c r="F8" s="71"/>
      <c r="G8" s="73"/>
      <c r="H8" s="72" t="s">
        <v>338</v>
      </c>
      <c r="I8" s="63"/>
    </row>
    <row r="9" spans="1:9" s="3" customFormat="1" ht="48.05" customHeight="1" x14ac:dyDescent="0.25">
      <c r="A9" s="15" t="s">
        <v>79</v>
      </c>
      <c r="B9" s="46" t="s">
        <v>177</v>
      </c>
      <c r="C9" s="71"/>
      <c r="D9" s="72" t="s">
        <v>341</v>
      </c>
      <c r="E9" s="72" t="s">
        <v>342</v>
      </c>
      <c r="F9" s="72" t="s">
        <v>343</v>
      </c>
      <c r="G9" s="70" t="s">
        <v>343</v>
      </c>
      <c r="H9" s="72" t="s">
        <v>338</v>
      </c>
      <c r="I9" s="63"/>
    </row>
    <row r="10" spans="1:9" s="63" customFormat="1" ht="36" customHeight="1" x14ac:dyDescent="0.25">
      <c r="A10" s="93" t="s">
        <v>65</v>
      </c>
      <c r="B10" s="93"/>
      <c r="C10" s="69" t="str">
        <f>$C$3</f>
        <v>CIS Critical Security Controls v6.1</v>
      </c>
      <c r="D10" s="69" t="str">
        <f>$D$3</f>
        <v>HIPAA</v>
      </c>
      <c r="E10" s="69" t="str">
        <f>$E$3</f>
        <v>ISO 27002:2013</v>
      </c>
      <c r="F10" s="69" t="str">
        <f>$F$3</f>
        <v>NIST Cybersecurity Framework</v>
      </c>
      <c r="G10" s="39" t="str">
        <f>$G$3</f>
        <v>NIST SP 800-171r1</v>
      </c>
      <c r="H10" s="69" t="str">
        <f>$H$3</f>
        <v>NIST SP 800-53r4</v>
      </c>
    </row>
    <row r="11" spans="1:9" s="3" customFormat="1" ht="54" customHeight="1" x14ac:dyDescent="0.25">
      <c r="A11" s="15" t="s">
        <v>80</v>
      </c>
      <c r="B11" s="46" t="s">
        <v>66</v>
      </c>
      <c r="C11" s="71"/>
      <c r="D11" s="71"/>
      <c r="E11" s="71"/>
      <c r="F11" s="71"/>
      <c r="G11" s="73"/>
      <c r="H11" s="71"/>
      <c r="I11" s="63"/>
    </row>
    <row r="12" spans="1:9" s="3" customFormat="1" ht="54" customHeight="1" x14ac:dyDescent="0.25">
      <c r="A12" s="15" t="s">
        <v>81</v>
      </c>
      <c r="B12" s="46" t="s">
        <v>68</v>
      </c>
      <c r="C12" s="71"/>
      <c r="D12" s="71"/>
      <c r="E12" s="71"/>
      <c r="F12" s="71"/>
      <c r="G12" s="73"/>
      <c r="H12" s="71"/>
      <c r="I12" s="63"/>
    </row>
    <row r="13" spans="1:9" s="3" customFormat="1" ht="54" customHeight="1" x14ac:dyDescent="0.25">
      <c r="A13" s="15" t="s">
        <v>82</v>
      </c>
      <c r="B13" s="46" t="s">
        <v>178</v>
      </c>
      <c r="C13" s="71"/>
      <c r="D13" s="71"/>
      <c r="E13" s="72" t="s">
        <v>337</v>
      </c>
      <c r="F13" s="71"/>
      <c r="G13" s="73"/>
      <c r="H13" s="71"/>
      <c r="I13" s="63"/>
    </row>
    <row r="14" spans="1:9" s="3" customFormat="1" ht="64.05" customHeight="1" x14ac:dyDescent="0.25">
      <c r="A14" s="15" t="s">
        <v>83</v>
      </c>
      <c r="B14" s="46" t="s">
        <v>67</v>
      </c>
      <c r="C14" s="71"/>
      <c r="D14" s="71"/>
      <c r="E14" s="72" t="s">
        <v>344</v>
      </c>
      <c r="F14" s="71"/>
      <c r="G14" s="73"/>
      <c r="H14" s="71"/>
      <c r="I14" s="63"/>
    </row>
    <row r="15" spans="1:9" s="3" customFormat="1" ht="54" customHeight="1" x14ac:dyDescent="0.25">
      <c r="A15" s="15" t="s">
        <v>84</v>
      </c>
      <c r="B15" s="46" t="s">
        <v>323</v>
      </c>
      <c r="C15" s="71"/>
      <c r="D15" s="71"/>
      <c r="E15" s="72" t="s">
        <v>337</v>
      </c>
      <c r="F15" s="71"/>
      <c r="G15" s="73"/>
      <c r="H15" s="71"/>
      <c r="I15" s="63"/>
    </row>
    <row r="16" spans="1:9" s="3" customFormat="1" ht="64.05" customHeight="1" x14ac:dyDescent="0.25">
      <c r="A16" s="15" t="s">
        <v>85</v>
      </c>
      <c r="B16" s="46" t="s">
        <v>324</v>
      </c>
      <c r="C16" s="71"/>
      <c r="D16" s="71"/>
      <c r="E16" s="72" t="s">
        <v>345</v>
      </c>
      <c r="F16" s="71"/>
      <c r="G16" s="73"/>
      <c r="H16" s="72" t="s">
        <v>346</v>
      </c>
      <c r="I16" s="63"/>
    </row>
    <row r="17" spans="1:259" s="3" customFormat="1" ht="83" customHeight="1" x14ac:dyDescent="0.25">
      <c r="A17" s="15" t="s">
        <v>135</v>
      </c>
      <c r="B17" s="46" t="s">
        <v>136</v>
      </c>
      <c r="C17" s="71"/>
      <c r="D17" s="71"/>
      <c r="E17" s="72" t="s">
        <v>337</v>
      </c>
      <c r="F17" s="71"/>
      <c r="G17" s="73"/>
      <c r="H17" s="71"/>
      <c r="I17" s="63"/>
    </row>
    <row r="18" spans="1:259" s="63" customFormat="1" ht="47" customHeight="1" x14ac:dyDescent="0.25">
      <c r="A18" s="109" t="s">
        <v>235</v>
      </c>
      <c r="B18" s="110"/>
      <c r="C18" s="69" t="str">
        <f>$C$3</f>
        <v>CIS Critical Security Controls v6.1</v>
      </c>
      <c r="D18" s="69" t="str">
        <f>$D$3</f>
        <v>HIPAA</v>
      </c>
      <c r="E18" s="69" t="str">
        <f>$E$3</f>
        <v>ISO 27002:2013</v>
      </c>
      <c r="F18" s="69" t="str">
        <f>$F$3</f>
        <v>NIST Cybersecurity Framework</v>
      </c>
      <c r="G18" s="39" t="str">
        <f>$G$3</f>
        <v>NIST SP 800-171r1</v>
      </c>
      <c r="H18" s="69" t="str">
        <f>$H$3</f>
        <v>NIST SP 800-53r4</v>
      </c>
    </row>
    <row r="19" spans="1:259" s="3" customFormat="1" ht="49" customHeight="1" x14ac:dyDescent="0.25">
      <c r="A19" s="66" t="s">
        <v>273</v>
      </c>
      <c r="B19" s="67" t="s">
        <v>22</v>
      </c>
      <c r="C19" s="72" t="s">
        <v>352</v>
      </c>
      <c r="D19" s="71"/>
      <c r="E19" s="72" t="s">
        <v>361</v>
      </c>
      <c r="F19" s="72" t="s">
        <v>353</v>
      </c>
      <c r="G19" s="70" t="s">
        <v>362</v>
      </c>
      <c r="H19" s="72" t="s">
        <v>363</v>
      </c>
      <c r="I19" s="63" t="s">
        <v>360</v>
      </c>
    </row>
    <row r="20" spans="1:259" s="3" customFormat="1" ht="48.05" customHeight="1" x14ac:dyDescent="0.25">
      <c r="A20" s="66" t="s">
        <v>274</v>
      </c>
      <c r="B20" s="67" t="s">
        <v>154</v>
      </c>
      <c r="C20" s="72" t="s">
        <v>347</v>
      </c>
      <c r="D20" s="71"/>
      <c r="E20" s="72" t="s">
        <v>348</v>
      </c>
      <c r="F20" s="72" t="s">
        <v>349</v>
      </c>
      <c r="G20" s="70" t="s">
        <v>350</v>
      </c>
      <c r="H20" s="72" t="s">
        <v>351</v>
      </c>
      <c r="I20" s="63" t="s">
        <v>86</v>
      </c>
    </row>
    <row r="21" spans="1:259" s="3" customFormat="1" ht="48.05" customHeight="1" x14ac:dyDescent="0.25">
      <c r="A21" s="66" t="s">
        <v>275</v>
      </c>
      <c r="B21" s="67" t="s">
        <v>354</v>
      </c>
      <c r="C21" s="72" t="s">
        <v>356</v>
      </c>
      <c r="D21" s="71"/>
      <c r="E21" s="72">
        <v>6.2</v>
      </c>
      <c r="F21" s="72" t="s">
        <v>357</v>
      </c>
      <c r="G21" s="70" t="s">
        <v>358</v>
      </c>
      <c r="H21" s="72" t="s">
        <v>359</v>
      </c>
      <c r="I21" s="63" t="s">
        <v>355</v>
      </c>
    </row>
    <row r="22" spans="1:259" ht="80" customHeight="1" x14ac:dyDescent="0.25">
      <c r="A22" s="66" t="s">
        <v>276</v>
      </c>
      <c r="B22" s="67" t="s">
        <v>237</v>
      </c>
      <c r="C22" s="72" t="s">
        <v>365</v>
      </c>
      <c r="D22" s="71"/>
      <c r="E22" s="72" t="s">
        <v>366</v>
      </c>
      <c r="F22" s="72" t="s">
        <v>367</v>
      </c>
      <c r="G22" s="73"/>
      <c r="H22" s="72" t="s">
        <v>368</v>
      </c>
      <c r="I22" s="63" t="s">
        <v>364</v>
      </c>
    </row>
    <row r="23" spans="1:259" ht="63.1" customHeight="1" x14ac:dyDescent="0.25">
      <c r="A23" s="66" t="s">
        <v>277</v>
      </c>
      <c r="B23" s="67" t="s">
        <v>27</v>
      </c>
      <c r="C23" s="72" t="s">
        <v>370</v>
      </c>
      <c r="D23" s="71"/>
      <c r="E23" s="72" t="s">
        <v>371</v>
      </c>
      <c r="F23" s="72" t="s">
        <v>372</v>
      </c>
      <c r="G23" s="73"/>
      <c r="H23" s="71"/>
      <c r="I23" s="63" t="s">
        <v>369</v>
      </c>
    </row>
    <row r="24" spans="1:259" ht="36" customHeight="1" x14ac:dyDescent="0.25">
      <c r="A24" s="66" t="s">
        <v>278</v>
      </c>
      <c r="B24" s="67" t="s">
        <v>53</v>
      </c>
      <c r="C24" s="72" t="s">
        <v>356</v>
      </c>
      <c r="D24" s="71"/>
      <c r="E24" s="72" t="s">
        <v>371</v>
      </c>
      <c r="F24" s="71"/>
      <c r="G24" s="73"/>
      <c r="H24" s="72" t="s">
        <v>374</v>
      </c>
      <c r="I24" s="63" t="s">
        <v>373</v>
      </c>
    </row>
    <row r="25" spans="1:259" ht="47" customHeight="1" x14ac:dyDescent="0.25">
      <c r="A25" s="87" t="s">
        <v>238</v>
      </c>
      <c r="B25" s="88"/>
      <c r="C25" s="69" t="str">
        <f>$C$3</f>
        <v>CIS Critical Security Controls v6.1</v>
      </c>
      <c r="D25" s="69" t="str">
        <f>$D$3</f>
        <v>HIPAA</v>
      </c>
      <c r="E25" s="69" t="str">
        <f>$E$3</f>
        <v>ISO 27002:2013</v>
      </c>
      <c r="F25" s="69" t="str">
        <f>$F$3</f>
        <v>NIST Cybersecurity Framework</v>
      </c>
      <c r="G25" s="39" t="str">
        <f>$G$3</f>
        <v>NIST SP 800-171r1</v>
      </c>
      <c r="H25" s="69" t="str">
        <f>$H$3</f>
        <v>NIST SP 800-53r4</v>
      </c>
    </row>
    <row r="26" spans="1:259" s="1" customFormat="1" ht="80" customHeight="1" x14ac:dyDescent="0.25">
      <c r="A26" s="66" t="s">
        <v>279</v>
      </c>
      <c r="B26" s="67" t="s">
        <v>375</v>
      </c>
      <c r="C26" s="72" t="s">
        <v>370</v>
      </c>
      <c r="D26" s="74"/>
      <c r="E26" s="72" t="s">
        <v>376</v>
      </c>
      <c r="F26" s="72" t="s">
        <v>377</v>
      </c>
      <c r="G26" s="70" t="s">
        <v>378</v>
      </c>
      <c r="H26" s="72" t="s">
        <v>379</v>
      </c>
      <c r="I26" s="64" t="s">
        <v>93</v>
      </c>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row>
    <row r="27" spans="1:259" ht="72" customHeight="1" x14ac:dyDescent="0.25">
      <c r="A27" s="66" t="s">
        <v>280</v>
      </c>
      <c r="B27" s="67" t="s">
        <v>239</v>
      </c>
      <c r="C27" s="72" t="s">
        <v>370</v>
      </c>
      <c r="D27" s="74"/>
      <c r="E27" s="72" t="s">
        <v>380</v>
      </c>
      <c r="F27" s="72" t="s">
        <v>377</v>
      </c>
      <c r="G27" s="70" t="s">
        <v>381</v>
      </c>
      <c r="H27" s="72" t="s">
        <v>382</v>
      </c>
      <c r="I27" s="63" t="s">
        <v>94</v>
      </c>
    </row>
    <row r="28" spans="1:259" ht="64.05" customHeight="1" x14ac:dyDescent="0.25">
      <c r="A28" s="66" t="s">
        <v>281</v>
      </c>
      <c r="B28" s="67" t="s">
        <v>240</v>
      </c>
      <c r="C28" s="72" t="s">
        <v>370</v>
      </c>
      <c r="D28" s="74"/>
      <c r="E28" s="72" t="s">
        <v>383</v>
      </c>
      <c r="F28" s="72" t="s">
        <v>384</v>
      </c>
      <c r="G28" s="73"/>
      <c r="H28" s="71"/>
      <c r="I28" s="63" t="s">
        <v>95</v>
      </c>
    </row>
    <row r="29" spans="1:259" ht="64.05" customHeight="1" x14ac:dyDescent="0.25">
      <c r="A29" s="66" t="s">
        <v>282</v>
      </c>
      <c r="B29" s="67" t="s">
        <v>241</v>
      </c>
      <c r="C29" s="72" t="s">
        <v>370</v>
      </c>
      <c r="D29" s="74"/>
      <c r="E29" s="72" t="s">
        <v>383</v>
      </c>
      <c r="F29" s="72" t="s">
        <v>384</v>
      </c>
      <c r="G29" s="73"/>
      <c r="H29" s="71"/>
      <c r="I29" s="63" t="s">
        <v>96</v>
      </c>
    </row>
    <row r="30" spans="1:259" ht="75" customHeight="1" x14ac:dyDescent="0.25">
      <c r="A30" s="66" t="s">
        <v>283</v>
      </c>
      <c r="B30" s="67" t="s">
        <v>242</v>
      </c>
      <c r="C30" s="72" t="s">
        <v>385</v>
      </c>
      <c r="D30" s="74"/>
      <c r="E30" s="72" t="s">
        <v>386</v>
      </c>
      <c r="F30" s="72" t="s">
        <v>387</v>
      </c>
      <c r="G30" s="70" t="s">
        <v>388</v>
      </c>
      <c r="H30" s="72" t="s">
        <v>389</v>
      </c>
      <c r="I30" s="63" t="s">
        <v>97</v>
      </c>
    </row>
    <row r="31" spans="1:259" ht="47" customHeight="1" x14ac:dyDescent="0.25">
      <c r="A31" s="87" t="s">
        <v>243</v>
      </c>
      <c r="B31" s="88"/>
      <c r="C31" s="69" t="str">
        <f>$C$3</f>
        <v>CIS Critical Security Controls v6.1</v>
      </c>
      <c r="D31" s="69" t="str">
        <f>$D$3</f>
        <v>HIPAA</v>
      </c>
      <c r="E31" s="69" t="str">
        <f>$E$3</f>
        <v>ISO 27002:2013</v>
      </c>
      <c r="F31" s="69" t="str">
        <f>$F$3</f>
        <v>NIST Cybersecurity Framework</v>
      </c>
      <c r="G31" s="39" t="str">
        <f>$G$3</f>
        <v>NIST SP 800-171r1</v>
      </c>
      <c r="H31" s="69" t="str">
        <f>$H$3</f>
        <v>NIST SP 800-53r4</v>
      </c>
    </row>
    <row r="32" spans="1:259" ht="65" customHeight="1" x14ac:dyDescent="0.25">
      <c r="A32" s="66" t="s">
        <v>284</v>
      </c>
      <c r="B32" s="67" t="s">
        <v>325</v>
      </c>
      <c r="C32" s="72" t="s">
        <v>390</v>
      </c>
      <c r="D32" s="74"/>
      <c r="E32" s="72" t="s">
        <v>391</v>
      </c>
      <c r="F32" s="72" t="s">
        <v>392</v>
      </c>
      <c r="G32" s="70" t="s">
        <v>393</v>
      </c>
      <c r="H32" s="72" t="s">
        <v>394</v>
      </c>
      <c r="I32" s="63" t="s">
        <v>92</v>
      </c>
    </row>
    <row r="33" spans="1:9" ht="63.1" customHeight="1" x14ac:dyDescent="0.25">
      <c r="A33" s="66" t="s">
        <v>285</v>
      </c>
      <c r="B33" s="67" t="s">
        <v>57</v>
      </c>
      <c r="C33" s="72" t="s">
        <v>390</v>
      </c>
      <c r="D33" s="74"/>
      <c r="E33" s="72" t="s">
        <v>395</v>
      </c>
      <c r="F33" s="72" t="s">
        <v>392</v>
      </c>
      <c r="G33" s="70" t="s">
        <v>393</v>
      </c>
      <c r="H33" s="72" t="s">
        <v>394</v>
      </c>
      <c r="I33" s="63" t="s">
        <v>98</v>
      </c>
    </row>
    <row r="34" spans="1:9" ht="65" customHeight="1" x14ac:dyDescent="0.25">
      <c r="A34" s="66" t="s">
        <v>286</v>
      </c>
      <c r="B34" s="67" t="s">
        <v>326</v>
      </c>
      <c r="C34" s="72" t="s">
        <v>390</v>
      </c>
      <c r="D34" s="74"/>
      <c r="E34" s="72" t="s">
        <v>395</v>
      </c>
      <c r="F34" s="72" t="s">
        <v>392</v>
      </c>
      <c r="G34" s="70" t="s">
        <v>393</v>
      </c>
      <c r="H34" s="72" t="s">
        <v>394</v>
      </c>
      <c r="I34" s="63" t="s">
        <v>99</v>
      </c>
    </row>
    <row r="35" spans="1:9" ht="65" customHeight="1" x14ac:dyDescent="0.25">
      <c r="A35" s="66" t="s">
        <v>287</v>
      </c>
      <c r="B35" s="67" t="s">
        <v>58</v>
      </c>
      <c r="C35" s="72" t="s">
        <v>390</v>
      </c>
      <c r="D35" s="74"/>
      <c r="E35" s="72" t="s">
        <v>396</v>
      </c>
      <c r="F35" s="72" t="s">
        <v>392</v>
      </c>
      <c r="G35" s="73"/>
      <c r="H35" s="72" t="s">
        <v>397</v>
      </c>
      <c r="I35" s="63" t="s">
        <v>100</v>
      </c>
    </row>
    <row r="36" spans="1:9" ht="48.05" customHeight="1" x14ac:dyDescent="0.25">
      <c r="A36" s="87" t="s">
        <v>244</v>
      </c>
      <c r="B36" s="88"/>
      <c r="C36" s="69" t="str">
        <f>$C$3</f>
        <v>CIS Critical Security Controls v6.1</v>
      </c>
      <c r="D36" s="69" t="str">
        <f>$D$3</f>
        <v>HIPAA</v>
      </c>
      <c r="E36" s="69" t="str">
        <f>$E$3</f>
        <v>ISO 27002:2013</v>
      </c>
      <c r="F36" s="69" t="str">
        <f>$F$3</f>
        <v>NIST Cybersecurity Framework</v>
      </c>
      <c r="G36" s="39" t="str">
        <f>$G$3</f>
        <v>NIST SP 800-171r1</v>
      </c>
      <c r="H36" s="69" t="str">
        <f>$H$3</f>
        <v>NIST SP 800-53r4</v>
      </c>
    </row>
    <row r="37" spans="1:9" ht="48.05" customHeight="1" x14ac:dyDescent="0.25">
      <c r="A37" s="66" t="s">
        <v>288</v>
      </c>
      <c r="B37" s="67" t="s">
        <v>245</v>
      </c>
      <c r="C37" s="72" t="s">
        <v>390</v>
      </c>
      <c r="D37" s="74"/>
      <c r="E37" s="72" t="s">
        <v>399</v>
      </c>
      <c r="F37" s="72" t="s">
        <v>400</v>
      </c>
      <c r="G37" s="70" t="s">
        <v>401</v>
      </c>
      <c r="H37" s="72" t="s">
        <v>402</v>
      </c>
      <c r="I37" s="65" t="s">
        <v>398</v>
      </c>
    </row>
    <row r="38" spans="1:9" s="3" customFormat="1" ht="65" customHeight="1" x14ac:dyDescent="0.25">
      <c r="A38" s="66" t="s">
        <v>289</v>
      </c>
      <c r="B38" s="67" t="s">
        <v>327</v>
      </c>
      <c r="C38" s="72" t="s">
        <v>390</v>
      </c>
      <c r="D38" s="74"/>
      <c r="E38" s="72" t="s">
        <v>399</v>
      </c>
      <c r="F38" s="71"/>
      <c r="G38" s="73"/>
      <c r="H38" s="72" t="s">
        <v>402</v>
      </c>
      <c r="I38" s="65" t="s">
        <v>102</v>
      </c>
    </row>
    <row r="39" spans="1:9" s="3" customFormat="1" ht="36" customHeight="1" x14ac:dyDescent="0.25">
      <c r="A39" s="66" t="s">
        <v>290</v>
      </c>
      <c r="B39" s="67" t="s">
        <v>246</v>
      </c>
      <c r="C39" s="72" t="s">
        <v>403</v>
      </c>
      <c r="D39" s="72" t="s">
        <v>404</v>
      </c>
      <c r="E39" s="72" t="s">
        <v>405</v>
      </c>
      <c r="F39" s="71"/>
      <c r="G39" s="73"/>
      <c r="H39" s="72" t="s">
        <v>402</v>
      </c>
      <c r="I39" s="65" t="s">
        <v>103</v>
      </c>
    </row>
    <row r="40" spans="1:9" s="3" customFormat="1" ht="36" customHeight="1" x14ac:dyDescent="0.25">
      <c r="A40" s="66" t="s">
        <v>291</v>
      </c>
      <c r="B40" s="67" t="s">
        <v>247</v>
      </c>
      <c r="C40" s="72" t="s">
        <v>390</v>
      </c>
      <c r="D40" s="75"/>
      <c r="E40" s="72" t="s">
        <v>399</v>
      </c>
      <c r="F40" s="72" t="s">
        <v>400</v>
      </c>
      <c r="G40" s="73"/>
      <c r="H40" s="72" t="s">
        <v>402</v>
      </c>
      <c r="I40" s="65" t="s">
        <v>104</v>
      </c>
    </row>
    <row r="41" spans="1:9" s="3" customFormat="1" ht="48.05" customHeight="1" x14ac:dyDescent="0.25">
      <c r="A41" s="87" t="s">
        <v>248</v>
      </c>
      <c r="B41" s="88"/>
      <c r="C41" s="69" t="str">
        <f>$C$3</f>
        <v>CIS Critical Security Controls v6.1</v>
      </c>
      <c r="D41" s="69" t="str">
        <f>$D$3</f>
        <v>HIPAA</v>
      </c>
      <c r="E41" s="69" t="str">
        <f>$E$3</f>
        <v>ISO 27002:2013</v>
      </c>
      <c r="F41" s="69" t="str">
        <f>$F$3</f>
        <v>NIST Cybersecurity Framework</v>
      </c>
      <c r="G41" s="39" t="str">
        <f>$G$3</f>
        <v>NIST SP 800-171r1</v>
      </c>
      <c r="H41" s="69" t="str">
        <f>$H$3</f>
        <v>NIST SP 800-53r4</v>
      </c>
      <c r="I41" s="63"/>
    </row>
    <row r="42" spans="1:9" s="3" customFormat="1" ht="48.05" customHeight="1" x14ac:dyDescent="0.25">
      <c r="A42" s="66" t="s">
        <v>292</v>
      </c>
      <c r="B42" s="67" t="s">
        <v>249</v>
      </c>
      <c r="C42" s="72" t="s">
        <v>356</v>
      </c>
      <c r="D42" s="71"/>
      <c r="E42" s="71"/>
      <c r="F42" s="72" t="s">
        <v>406</v>
      </c>
      <c r="G42" s="70" t="s">
        <v>407</v>
      </c>
      <c r="H42" s="72" t="s">
        <v>408</v>
      </c>
      <c r="I42" s="65" t="s">
        <v>105</v>
      </c>
    </row>
    <row r="43" spans="1:9" s="3" customFormat="1" ht="65" customHeight="1" x14ac:dyDescent="0.25">
      <c r="A43" s="66" t="s">
        <v>293</v>
      </c>
      <c r="B43" s="67" t="s">
        <v>250</v>
      </c>
      <c r="C43" s="76" t="s">
        <v>403</v>
      </c>
      <c r="D43" s="77"/>
      <c r="E43" s="78" t="s">
        <v>410</v>
      </c>
      <c r="F43" s="78" t="s">
        <v>411</v>
      </c>
      <c r="G43" s="70" t="s">
        <v>412</v>
      </c>
      <c r="H43" s="72" t="s">
        <v>413</v>
      </c>
      <c r="I43" s="65" t="s">
        <v>106</v>
      </c>
    </row>
    <row r="44" spans="1:9" s="3" customFormat="1" ht="36" customHeight="1" x14ac:dyDescent="0.25">
      <c r="A44" s="66" t="s">
        <v>294</v>
      </c>
      <c r="B44" s="67" t="s">
        <v>47</v>
      </c>
      <c r="C44" s="72" t="s">
        <v>403</v>
      </c>
      <c r="D44" s="71"/>
      <c r="E44" s="72" t="s">
        <v>414</v>
      </c>
      <c r="F44" s="71"/>
      <c r="G44" s="70" t="s">
        <v>415</v>
      </c>
      <c r="H44" s="72" t="s">
        <v>416</v>
      </c>
      <c r="I44" s="65" t="s">
        <v>107</v>
      </c>
    </row>
    <row r="45" spans="1:9" s="3" customFormat="1" ht="64.05" customHeight="1" x14ac:dyDescent="0.25">
      <c r="A45" s="66" t="s">
        <v>295</v>
      </c>
      <c r="B45" s="67" t="s">
        <v>328</v>
      </c>
      <c r="C45" s="72" t="s">
        <v>403</v>
      </c>
      <c r="D45" s="71"/>
      <c r="E45" s="72" t="s">
        <v>417</v>
      </c>
      <c r="F45" s="72" t="s">
        <v>418</v>
      </c>
      <c r="G45" s="70" t="s">
        <v>419</v>
      </c>
      <c r="H45" s="72" t="s">
        <v>420</v>
      </c>
      <c r="I45" s="65" t="s">
        <v>108</v>
      </c>
    </row>
    <row r="46" spans="1:9" s="3" customFormat="1" ht="36" customHeight="1" x14ac:dyDescent="0.25">
      <c r="A46" s="66" t="s">
        <v>296</v>
      </c>
      <c r="B46" s="67" t="s">
        <v>48</v>
      </c>
      <c r="C46" s="72" t="s">
        <v>421</v>
      </c>
      <c r="D46" s="71"/>
      <c r="E46" s="72" t="s">
        <v>371</v>
      </c>
      <c r="F46" s="72" t="s">
        <v>353</v>
      </c>
      <c r="G46" s="73"/>
      <c r="H46" s="71"/>
      <c r="I46" s="65" t="s">
        <v>179</v>
      </c>
    </row>
    <row r="47" spans="1:9" s="3" customFormat="1" ht="48.05" customHeight="1" x14ac:dyDescent="0.25">
      <c r="A47" s="87" t="s">
        <v>251</v>
      </c>
      <c r="B47" s="88"/>
      <c r="C47" s="69" t="str">
        <f>$C$3</f>
        <v>CIS Critical Security Controls v6.1</v>
      </c>
      <c r="D47" s="69" t="str">
        <f>$D$3</f>
        <v>HIPAA</v>
      </c>
      <c r="E47" s="69" t="str">
        <f>$E$3</f>
        <v>ISO 27002:2013</v>
      </c>
      <c r="F47" s="69" t="str">
        <f>$F$3</f>
        <v>NIST Cybersecurity Framework</v>
      </c>
      <c r="G47" s="39" t="str">
        <f>$G$3</f>
        <v>NIST SP 800-171r1</v>
      </c>
      <c r="H47" s="69" t="str">
        <f>$H$3</f>
        <v>NIST SP 800-53r4</v>
      </c>
      <c r="I47" s="63"/>
    </row>
    <row r="48" spans="1:9" s="3" customFormat="1" ht="65" customHeight="1" x14ac:dyDescent="0.25">
      <c r="A48" s="66" t="s">
        <v>297</v>
      </c>
      <c r="B48" s="67" t="s">
        <v>23</v>
      </c>
      <c r="C48" s="72" t="s">
        <v>403</v>
      </c>
      <c r="D48" s="74"/>
      <c r="E48" s="72" t="s">
        <v>409</v>
      </c>
      <c r="F48" s="72" t="s">
        <v>422</v>
      </c>
      <c r="G48" s="73"/>
      <c r="H48" s="74"/>
      <c r="I48" s="65" t="s">
        <v>109</v>
      </c>
    </row>
    <row r="49" spans="1:9" s="3" customFormat="1" ht="53.1" customHeight="1" x14ac:dyDescent="0.25">
      <c r="A49" s="66" t="s">
        <v>298</v>
      </c>
      <c r="B49" s="67" t="s">
        <v>24</v>
      </c>
      <c r="C49" s="72" t="s">
        <v>403</v>
      </c>
      <c r="D49" s="74"/>
      <c r="E49" s="72" t="s">
        <v>409</v>
      </c>
      <c r="F49" s="72" t="s">
        <v>411</v>
      </c>
      <c r="G49" s="73"/>
      <c r="H49" s="74"/>
      <c r="I49" s="65" t="s">
        <v>110</v>
      </c>
    </row>
    <row r="50" spans="1:9" s="3" customFormat="1" ht="48.05" customHeight="1" x14ac:dyDescent="0.25">
      <c r="A50" s="87" t="s">
        <v>252</v>
      </c>
      <c r="B50" s="88"/>
      <c r="C50" s="69" t="str">
        <f>$C$3</f>
        <v>CIS Critical Security Controls v6.1</v>
      </c>
      <c r="D50" s="69" t="str">
        <f>$D$3</f>
        <v>HIPAA</v>
      </c>
      <c r="E50" s="69" t="str">
        <f>$E$3</f>
        <v>ISO 27002:2013</v>
      </c>
      <c r="F50" s="69" t="str">
        <f>$F$3</f>
        <v>NIST Cybersecurity Framework</v>
      </c>
      <c r="G50" s="39" t="str">
        <f>$G$3</f>
        <v>NIST SP 800-171r1</v>
      </c>
      <c r="H50" s="69" t="str">
        <f>$H$3</f>
        <v>NIST SP 800-53r4</v>
      </c>
      <c r="I50" s="63"/>
    </row>
    <row r="51" spans="1:9" s="3" customFormat="1" ht="54" customHeight="1" x14ac:dyDescent="0.25">
      <c r="A51" s="66" t="s">
        <v>299</v>
      </c>
      <c r="B51" s="67" t="s">
        <v>253</v>
      </c>
      <c r="C51" s="72" t="s">
        <v>356</v>
      </c>
      <c r="D51" s="74"/>
      <c r="E51" s="72" t="s">
        <v>423</v>
      </c>
      <c r="F51" s="71"/>
      <c r="G51" s="79"/>
      <c r="H51" s="74"/>
      <c r="I51" s="65" t="s">
        <v>114</v>
      </c>
    </row>
    <row r="52" spans="1:9" s="3" customFormat="1" ht="54" customHeight="1" x14ac:dyDescent="0.25">
      <c r="A52" s="66" t="s">
        <v>300</v>
      </c>
      <c r="B52" s="67" t="s">
        <v>254</v>
      </c>
      <c r="C52" s="72" t="s">
        <v>352</v>
      </c>
      <c r="D52" s="74"/>
      <c r="E52" s="72" t="s">
        <v>424</v>
      </c>
      <c r="F52" s="72" t="s">
        <v>406</v>
      </c>
      <c r="G52" s="73"/>
      <c r="H52" s="74"/>
      <c r="I52" s="65" t="s">
        <v>111</v>
      </c>
    </row>
    <row r="53" spans="1:9" s="3" customFormat="1" ht="47" customHeight="1" x14ac:dyDescent="0.25">
      <c r="A53" s="66" t="s">
        <v>301</v>
      </c>
      <c r="B53" s="67" t="s">
        <v>228</v>
      </c>
      <c r="C53" s="72" t="s">
        <v>403</v>
      </c>
      <c r="D53" s="74"/>
      <c r="E53" s="72" t="s">
        <v>424</v>
      </c>
      <c r="F53" s="71"/>
      <c r="G53" s="73"/>
      <c r="H53" s="74"/>
      <c r="I53" s="65" t="s">
        <v>112</v>
      </c>
    </row>
    <row r="54" spans="1:9" s="3" customFormat="1" ht="48.05" customHeight="1" x14ac:dyDescent="0.25">
      <c r="A54" s="66" t="s">
        <v>302</v>
      </c>
      <c r="B54" s="67" t="s">
        <v>25</v>
      </c>
      <c r="C54" s="72" t="s">
        <v>352</v>
      </c>
      <c r="D54" s="74"/>
      <c r="E54" s="72" t="s">
        <v>425</v>
      </c>
      <c r="F54" s="72" t="s">
        <v>426</v>
      </c>
      <c r="G54" s="70" t="s">
        <v>427</v>
      </c>
      <c r="H54" s="74"/>
      <c r="I54" s="65" t="s">
        <v>113</v>
      </c>
    </row>
    <row r="55" spans="1:9" s="3" customFormat="1" ht="48.05" customHeight="1" x14ac:dyDescent="0.25">
      <c r="A55" s="87" t="s">
        <v>255</v>
      </c>
      <c r="B55" s="88"/>
      <c r="C55" s="69" t="str">
        <f>$C$3</f>
        <v>CIS Critical Security Controls v6.1</v>
      </c>
      <c r="D55" s="69" t="str">
        <f>$D$3</f>
        <v>HIPAA</v>
      </c>
      <c r="E55" s="69" t="str">
        <f>$E$3</f>
        <v>ISO 27002:2013</v>
      </c>
      <c r="F55" s="69" t="str">
        <f>$F$3</f>
        <v>NIST Cybersecurity Framework</v>
      </c>
      <c r="G55" s="39" t="str">
        <f>$G$3</f>
        <v>NIST SP 800-171r1</v>
      </c>
      <c r="H55" s="69" t="str">
        <f>$H$3</f>
        <v>NIST SP 800-53r4</v>
      </c>
      <c r="I55" s="63"/>
    </row>
    <row r="56" spans="1:9" s="3" customFormat="1" ht="54" customHeight="1" x14ac:dyDescent="0.25">
      <c r="A56" s="66" t="s">
        <v>303</v>
      </c>
      <c r="B56" s="67" t="s">
        <v>329</v>
      </c>
      <c r="C56" s="72" t="s">
        <v>390</v>
      </c>
      <c r="D56" s="74"/>
      <c r="E56" s="72" t="s">
        <v>391</v>
      </c>
      <c r="F56" s="72" t="s">
        <v>392</v>
      </c>
      <c r="G56" s="70" t="s">
        <v>393</v>
      </c>
      <c r="H56" s="80" t="s">
        <v>429</v>
      </c>
      <c r="I56" s="65" t="s">
        <v>115</v>
      </c>
    </row>
    <row r="57" spans="1:9" s="3" customFormat="1" ht="36" customHeight="1" x14ac:dyDescent="0.25">
      <c r="A57" s="66" t="s">
        <v>304</v>
      </c>
      <c r="B57" s="67" t="s">
        <v>256</v>
      </c>
      <c r="C57" s="72" t="s">
        <v>428</v>
      </c>
      <c r="D57" s="74"/>
      <c r="E57" s="72" t="s">
        <v>391</v>
      </c>
      <c r="F57" s="72" t="s">
        <v>392</v>
      </c>
      <c r="G57" s="73"/>
      <c r="H57" s="80" t="s">
        <v>429</v>
      </c>
      <c r="I57" s="65" t="s">
        <v>116</v>
      </c>
    </row>
    <row r="58" spans="1:9" s="3" customFormat="1" ht="48.05" customHeight="1" x14ac:dyDescent="0.25">
      <c r="A58" s="66" t="s">
        <v>305</v>
      </c>
      <c r="B58" s="67" t="s">
        <v>330</v>
      </c>
      <c r="C58" s="72" t="s">
        <v>390</v>
      </c>
      <c r="D58" s="74"/>
      <c r="E58" s="72" t="s">
        <v>391</v>
      </c>
      <c r="F58" s="72" t="s">
        <v>392</v>
      </c>
      <c r="G58" s="70" t="s">
        <v>393</v>
      </c>
      <c r="H58" s="80" t="s">
        <v>429</v>
      </c>
      <c r="I58" s="65" t="s">
        <v>117</v>
      </c>
    </row>
    <row r="59" spans="1:9" s="3" customFormat="1" ht="48.05" customHeight="1" x14ac:dyDescent="0.25">
      <c r="A59" s="87" t="s">
        <v>257</v>
      </c>
      <c r="B59" s="88"/>
      <c r="C59" s="69" t="str">
        <f>$C$3</f>
        <v>CIS Critical Security Controls v6.1</v>
      </c>
      <c r="D59" s="69" t="str">
        <f>$D$3</f>
        <v>HIPAA</v>
      </c>
      <c r="E59" s="69" t="str">
        <f>$E$3</f>
        <v>ISO 27002:2013</v>
      </c>
      <c r="F59" s="69" t="str">
        <f>$F$3</f>
        <v>NIST Cybersecurity Framework</v>
      </c>
      <c r="G59" s="39" t="str">
        <f>$G$3</f>
        <v>NIST SP 800-171r1</v>
      </c>
      <c r="H59" s="69" t="str">
        <f>$H$3</f>
        <v>NIST SP 800-53r4</v>
      </c>
      <c r="I59" s="63"/>
    </row>
    <row r="60" spans="1:9" s="3" customFormat="1" ht="47" customHeight="1" x14ac:dyDescent="0.25">
      <c r="A60" s="66" t="s">
        <v>306</v>
      </c>
      <c r="B60" s="67" t="s">
        <v>258</v>
      </c>
      <c r="C60" s="72" t="s">
        <v>430</v>
      </c>
      <c r="D60" s="74"/>
      <c r="E60" s="72" t="s">
        <v>431</v>
      </c>
      <c r="F60" s="72" t="s">
        <v>432</v>
      </c>
      <c r="G60" s="73"/>
      <c r="H60" s="71"/>
      <c r="I60" s="65" t="s">
        <v>118</v>
      </c>
    </row>
    <row r="61" spans="1:9" s="3" customFormat="1" ht="47" customHeight="1" x14ac:dyDescent="0.25">
      <c r="A61" s="66" t="s">
        <v>307</v>
      </c>
      <c r="B61" s="67" t="s">
        <v>259</v>
      </c>
      <c r="C61" s="72" t="s">
        <v>430</v>
      </c>
      <c r="D61" s="74"/>
      <c r="E61" s="72" t="s">
        <v>399</v>
      </c>
      <c r="F61" s="72" t="s">
        <v>433</v>
      </c>
      <c r="G61" s="73"/>
      <c r="H61" s="71"/>
      <c r="I61" s="65" t="s">
        <v>119</v>
      </c>
    </row>
    <row r="62" spans="1:9" s="3" customFormat="1" ht="47" customHeight="1" x14ac:dyDescent="0.25">
      <c r="A62" s="66" t="s">
        <v>308</v>
      </c>
      <c r="B62" s="67" t="s">
        <v>155</v>
      </c>
      <c r="C62" s="72" t="s">
        <v>434</v>
      </c>
      <c r="D62" s="74"/>
      <c r="E62" s="72" t="s">
        <v>435</v>
      </c>
      <c r="F62" s="71"/>
      <c r="G62" s="70" t="s">
        <v>436</v>
      </c>
      <c r="H62" s="72" t="s">
        <v>437</v>
      </c>
      <c r="I62" s="65" t="s">
        <v>120</v>
      </c>
    </row>
    <row r="63" spans="1:9" s="3" customFormat="1" ht="48.05" customHeight="1" x14ac:dyDescent="0.25">
      <c r="A63" s="66" t="s">
        <v>309</v>
      </c>
      <c r="B63" s="67" t="s">
        <v>49</v>
      </c>
      <c r="C63" s="72" t="s">
        <v>434</v>
      </c>
      <c r="D63" s="74"/>
      <c r="E63" s="72" t="s">
        <v>435</v>
      </c>
      <c r="F63" s="72" t="s">
        <v>438</v>
      </c>
      <c r="G63" s="70" t="s">
        <v>436</v>
      </c>
      <c r="H63" s="72" t="s">
        <v>439</v>
      </c>
      <c r="I63" s="65" t="s">
        <v>121</v>
      </c>
    </row>
    <row r="64" spans="1:9" s="3" customFormat="1" ht="48.05" customHeight="1" x14ac:dyDescent="0.25">
      <c r="A64" s="87" t="s">
        <v>260</v>
      </c>
      <c r="B64" s="88"/>
      <c r="C64" s="69" t="str">
        <f>$C$3</f>
        <v>CIS Critical Security Controls v6.1</v>
      </c>
      <c r="D64" s="69" t="str">
        <f>$D$3</f>
        <v>HIPAA</v>
      </c>
      <c r="E64" s="69" t="str">
        <f>$E$3</f>
        <v>ISO 27002:2013</v>
      </c>
      <c r="F64" s="69" t="str">
        <f>$F$3</f>
        <v>NIST Cybersecurity Framework</v>
      </c>
      <c r="G64" s="39" t="str">
        <f>$G$3</f>
        <v>NIST SP 800-171r1</v>
      </c>
      <c r="H64" s="69" t="str">
        <f>$H$3</f>
        <v>NIST SP 800-53r4</v>
      </c>
      <c r="I64" s="63"/>
    </row>
    <row r="65" spans="1:9" s="3" customFormat="1" ht="47" customHeight="1" x14ac:dyDescent="0.25">
      <c r="A65" s="66" t="s">
        <v>310</v>
      </c>
      <c r="B65" s="67" t="s">
        <v>261</v>
      </c>
      <c r="C65" s="72" t="s">
        <v>440</v>
      </c>
      <c r="D65" s="75"/>
      <c r="E65" s="72" t="s">
        <v>424</v>
      </c>
      <c r="F65" s="72" t="s">
        <v>441</v>
      </c>
      <c r="G65" s="70" t="s">
        <v>442</v>
      </c>
      <c r="H65" s="72" t="s">
        <v>443</v>
      </c>
      <c r="I65" s="65" t="s">
        <v>122</v>
      </c>
    </row>
    <row r="66" spans="1:9" s="3" customFormat="1" ht="47" customHeight="1" x14ac:dyDescent="0.25">
      <c r="A66" s="66" t="s">
        <v>311</v>
      </c>
      <c r="B66" s="67" t="s">
        <v>28</v>
      </c>
      <c r="C66" s="72" t="s">
        <v>403</v>
      </c>
      <c r="D66" s="75"/>
      <c r="E66" s="72" t="s">
        <v>444</v>
      </c>
      <c r="F66" s="72" t="s">
        <v>445</v>
      </c>
      <c r="G66" s="70" t="s">
        <v>446</v>
      </c>
      <c r="H66" s="72" t="s">
        <v>447</v>
      </c>
      <c r="I66" s="65" t="s">
        <v>123</v>
      </c>
    </row>
    <row r="67" spans="1:9" s="3" customFormat="1" ht="48.05" customHeight="1" x14ac:dyDescent="0.25">
      <c r="A67" s="87" t="s">
        <v>262</v>
      </c>
      <c r="B67" s="88"/>
      <c r="C67" s="69" t="str">
        <f>$C$3</f>
        <v>CIS Critical Security Controls v6.1</v>
      </c>
      <c r="D67" s="69" t="str">
        <f>$D$3</f>
        <v>HIPAA</v>
      </c>
      <c r="E67" s="69" t="str">
        <f>$E$3</f>
        <v>ISO 27002:2013</v>
      </c>
      <c r="F67" s="69" t="str">
        <f>$F$3</f>
        <v>NIST Cybersecurity Framework</v>
      </c>
      <c r="G67" s="39" t="str">
        <f>$G$3</f>
        <v>NIST SP 800-171r1</v>
      </c>
      <c r="H67" s="69" t="str">
        <f>$H$3</f>
        <v>NIST SP 800-53r4</v>
      </c>
      <c r="I67" s="63"/>
    </row>
    <row r="68" spans="1:9" s="3" customFormat="1" ht="47" customHeight="1" x14ac:dyDescent="0.25">
      <c r="A68" s="66" t="s">
        <v>312</v>
      </c>
      <c r="B68" s="67" t="s">
        <v>263</v>
      </c>
      <c r="C68" s="71"/>
      <c r="D68" s="71"/>
      <c r="E68" s="72" t="s">
        <v>448</v>
      </c>
      <c r="F68" s="72" t="s">
        <v>449</v>
      </c>
      <c r="G68" s="70" t="s">
        <v>450</v>
      </c>
      <c r="H68" s="72" t="s">
        <v>451</v>
      </c>
      <c r="I68" s="65" t="s">
        <v>124</v>
      </c>
    </row>
    <row r="69" spans="1:9" s="3" customFormat="1" ht="47" customHeight="1" x14ac:dyDescent="0.25">
      <c r="A69" s="66" t="s">
        <v>313</v>
      </c>
      <c r="B69" s="67" t="s">
        <v>264</v>
      </c>
      <c r="C69" s="72" t="s">
        <v>452</v>
      </c>
      <c r="D69" s="71"/>
      <c r="E69" s="72" t="s">
        <v>345</v>
      </c>
      <c r="F69" s="72" t="s">
        <v>455</v>
      </c>
      <c r="G69" s="70" t="s">
        <v>453</v>
      </c>
      <c r="H69" s="72" t="s">
        <v>456</v>
      </c>
      <c r="I69" s="65" t="s">
        <v>125</v>
      </c>
    </row>
    <row r="70" spans="1:9" s="3" customFormat="1" ht="47" customHeight="1" x14ac:dyDescent="0.25">
      <c r="A70" s="66" t="s">
        <v>314</v>
      </c>
      <c r="B70" s="67" t="s">
        <v>265</v>
      </c>
      <c r="C70" s="72" t="s">
        <v>434</v>
      </c>
      <c r="D70" s="71"/>
      <c r="E70" s="72" t="s">
        <v>457</v>
      </c>
      <c r="F70" s="72" t="s">
        <v>392</v>
      </c>
      <c r="G70" s="70" t="s">
        <v>458</v>
      </c>
      <c r="H70" s="72" t="s">
        <v>459</v>
      </c>
      <c r="I70" s="65" t="s">
        <v>126</v>
      </c>
    </row>
    <row r="71" spans="1:9" s="3" customFormat="1" ht="47" customHeight="1" x14ac:dyDescent="0.25">
      <c r="A71" s="66" t="s">
        <v>315</v>
      </c>
      <c r="B71" s="67" t="s">
        <v>266</v>
      </c>
      <c r="C71" s="72" t="s">
        <v>460</v>
      </c>
      <c r="D71" s="72" t="s">
        <v>341</v>
      </c>
      <c r="E71" s="72" t="s">
        <v>448</v>
      </c>
      <c r="F71" s="72" t="s">
        <v>343</v>
      </c>
      <c r="G71" s="73"/>
      <c r="H71" s="72" t="s">
        <v>454</v>
      </c>
      <c r="I71" s="65" t="s">
        <v>127</v>
      </c>
    </row>
    <row r="72" spans="1:9" s="3" customFormat="1" ht="48.05" customHeight="1" x14ac:dyDescent="0.25">
      <c r="A72" s="87" t="s">
        <v>267</v>
      </c>
      <c r="B72" s="88"/>
      <c r="C72" s="69" t="str">
        <f>$C$3</f>
        <v>CIS Critical Security Controls v6.1</v>
      </c>
      <c r="D72" s="69" t="str">
        <f>$D$3</f>
        <v>HIPAA</v>
      </c>
      <c r="E72" s="69" t="str">
        <f>$E$3</f>
        <v>ISO 27002:2013</v>
      </c>
      <c r="F72" s="69" t="str">
        <f>$F$3</f>
        <v>NIST Cybersecurity Framework</v>
      </c>
      <c r="G72" s="39" t="str">
        <f>$G$3</f>
        <v>NIST SP 800-171r1</v>
      </c>
      <c r="H72" s="69" t="str">
        <f>$H$3</f>
        <v>NIST SP 800-53r4</v>
      </c>
      <c r="I72" s="63"/>
    </row>
    <row r="73" spans="1:9" s="3" customFormat="1" ht="64.05" customHeight="1" x14ac:dyDescent="0.25">
      <c r="A73" s="66" t="s">
        <v>316</v>
      </c>
      <c r="B73" s="67" t="s">
        <v>72</v>
      </c>
      <c r="C73" s="72" t="s">
        <v>356</v>
      </c>
      <c r="D73" s="71"/>
      <c r="E73" s="72" t="s">
        <v>431</v>
      </c>
      <c r="F73" s="72" t="s">
        <v>461</v>
      </c>
      <c r="G73" s="70" t="s">
        <v>462</v>
      </c>
      <c r="H73" s="72" t="s">
        <v>463</v>
      </c>
      <c r="I73" s="65" t="s">
        <v>128</v>
      </c>
    </row>
    <row r="74" spans="1:9" s="3" customFormat="1" ht="64.05" customHeight="1" x14ac:dyDescent="0.25">
      <c r="A74" s="66" t="s">
        <v>317</v>
      </c>
      <c r="B74" s="67" t="s">
        <v>268</v>
      </c>
      <c r="C74" s="72" t="s">
        <v>440</v>
      </c>
      <c r="D74" s="71"/>
      <c r="E74" s="72" t="s">
        <v>366</v>
      </c>
      <c r="F74" s="72" t="s">
        <v>464</v>
      </c>
      <c r="G74" s="70" t="s">
        <v>465</v>
      </c>
      <c r="H74" s="72" t="s">
        <v>466</v>
      </c>
      <c r="I74" s="65" t="s">
        <v>129</v>
      </c>
    </row>
    <row r="75" spans="1:9" s="3" customFormat="1" ht="48.05" customHeight="1" x14ac:dyDescent="0.25">
      <c r="A75" s="87" t="s">
        <v>269</v>
      </c>
      <c r="B75" s="88"/>
      <c r="C75" s="69" t="str">
        <f>$C$3</f>
        <v>CIS Critical Security Controls v6.1</v>
      </c>
      <c r="D75" s="69" t="str">
        <f>$D$3</f>
        <v>HIPAA</v>
      </c>
      <c r="E75" s="69" t="str">
        <f>$E$3</f>
        <v>ISO 27002:2013</v>
      </c>
      <c r="F75" s="69" t="str">
        <f>$F$3</f>
        <v>NIST Cybersecurity Framework</v>
      </c>
      <c r="G75" s="39" t="str">
        <f>$G$3</f>
        <v>NIST SP 800-171r1</v>
      </c>
      <c r="H75" s="69" t="str">
        <f>$H$3</f>
        <v>NIST SP 800-53r4</v>
      </c>
      <c r="I75" s="63"/>
    </row>
    <row r="76" spans="1:9" s="3" customFormat="1" ht="64.05" customHeight="1" x14ac:dyDescent="0.25">
      <c r="A76" s="66" t="s">
        <v>318</v>
      </c>
      <c r="B76" s="67" t="s">
        <v>270</v>
      </c>
      <c r="C76" s="72" t="s">
        <v>452</v>
      </c>
      <c r="D76" s="74"/>
      <c r="E76" s="72" t="s">
        <v>405</v>
      </c>
      <c r="F76" s="72" t="s">
        <v>467</v>
      </c>
      <c r="G76" s="70" t="s">
        <v>468</v>
      </c>
      <c r="H76" s="72" t="s">
        <v>469</v>
      </c>
      <c r="I76" s="65" t="s">
        <v>130</v>
      </c>
    </row>
    <row r="77" spans="1:9" s="3" customFormat="1" ht="64.05" customHeight="1" x14ac:dyDescent="0.25">
      <c r="A77" s="66" t="s">
        <v>319</v>
      </c>
      <c r="B77" s="67" t="s">
        <v>271</v>
      </c>
      <c r="C77" s="72" t="s">
        <v>452</v>
      </c>
      <c r="D77" s="74"/>
      <c r="E77" s="71"/>
      <c r="F77" s="72" t="s">
        <v>467</v>
      </c>
      <c r="G77" s="70" t="s">
        <v>468</v>
      </c>
      <c r="H77" s="72" t="s">
        <v>469</v>
      </c>
      <c r="I77" s="65" t="s">
        <v>131</v>
      </c>
    </row>
  </sheetData>
  <mergeCells count="17">
    <mergeCell ref="A10:B10"/>
    <mergeCell ref="A1:D1"/>
    <mergeCell ref="A2:H2"/>
    <mergeCell ref="A67:B67"/>
    <mergeCell ref="A72:B72"/>
    <mergeCell ref="A25:B25"/>
    <mergeCell ref="A31:B31"/>
    <mergeCell ref="A36:B36"/>
    <mergeCell ref="A41:B41"/>
    <mergeCell ref="A47:B47"/>
    <mergeCell ref="A18:B18"/>
    <mergeCell ref="A3:B3"/>
    <mergeCell ref="A75:B75"/>
    <mergeCell ref="A50:B50"/>
    <mergeCell ref="A55:B55"/>
    <mergeCell ref="A59:B59"/>
    <mergeCell ref="A64:B64"/>
  </mergeCells>
  <conditionalFormatting sqref="A47">
    <cfRule type="expression" dxfId="123" priority="173">
      <formula>#REF!="No"</formula>
    </cfRule>
  </conditionalFormatting>
  <conditionalFormatting sqref="A55">
    <cfRule type="expression" dxfId="122" priority="174">
      <formula>#REF!="No"</formula>
    </cfRule>
  </conditionalFormatting>
  <conditionalFormatting sqref="B54">
    <cfRule type="expression" dxfId="121" priority="175">
      <formula>#REF!="No"</formula>
    </cfRule>
  </conditionalFormatting>
  <conditionalFormatting sqref="B54 A60:A63">
    <cfRule type="expression" dxfId="120" priority="176">
      <formula>#REF!="No"</formula>
    </cfRule>
  </conditionalFormatting>
  <conditionalFormatting sqref="B60">
    <cfRule type="expression" dxfId="119" priority="177">
      <formula>#REF!="No"</formula>
    </cfRule>
  </conditionalFormatting>
  <conditionalFormatting sqref="A76:B76 A77">
    <cfRule type="expression" dxfId="118" priority="178">
      <formula>#REF!="No"</formula>
    </cfRule>
  </conditionalFormatting>
  <conditionalFormatting sqref="A56:B58">
    <cfRule type="expression" dxfId="117" priority="179">
      <formula>$C$14="No"</formula>
    </cfRule>
  </conditionalFormatting>
  <conditionalFormatting sqref="B58">
    <cfRule type="expression" dxfId="116" priority="180">
      <formula>#REF!="No"</formula>
    </cfRule>
  </conditionalFormatting>
  <conditionalFormatting sqref="A31">
    <cfRule type="expression" dxfId="115" priority="184">
      <formula>#REF!="No"</formula>
    </cfRule>
  </conditionalFormatting>
  <conditionalFormatting sqref="B54 B51 A56:B58">
    <cfRule type="expression" dxfId="114" priority="185">
      <formula>#REF!="No"</formula>
    </cfRule>
  </conditionalFormatting>
  <conditionalFormatting sqref="B48:B49">
    <cfRule type="expression" dxfId="113" priority="186">
      <formula>#REF!="No"</formula>
    </cfRule>
  </conditionalFormatting>
  <conditionalFormatting sqref="A59:B59 A63:B63 A75:B75">
    <cfRule type="expression" dxfId="112" priority="187">
      <formula>#REF!="Yes"</formula>
    </cfRule>
  </conditionalFormatting>
  <conditionalFormatting sqref="A60:B63 A76:B77 A68:A71 B69:B71 A65:B66 A73:A74">
    <cfRule type="expression" dxfId="111" priority="188">
      <formula>#REF!="Yes"</formula>
    </cfRule>
  </conditionalFormatting>
  <conditionalFormatting sqref="B68">
    <cfRule type="expression" dxfId="110" priority="189">
      <formula>#REF!="Yes"</formula>
    </cfRule>
  </conditionalFormatting>
  <conditionalFormatting sqref="B73:B74">
    <cfRule type="expression" dxfId="109" priority="190">
      <formula>#REF!="Yes"</formula>
    </cfRule>
  </conditionalFormatting>
  <conditionalFormatting sqref="B73:B74">
    <cfRule type="expression" dxfId="108" priority="191">
      <formula>#REF!="Yes"</formula>
    </cfRule>
  </conditionalFormatting>
  <conditionalFormatting sqref="E74">
    <cfRule type="expression" dxfId="107" priority="11">
      <formula>$C$10="Yes"</formula>
    </cfRule>
  </conditionalFormatting>
  <conditionalFormatting sqref="H76">
    <cfRule type="expression" dxfId="106" priority="5">
      <formula>$C$10="Yes"</formula>
    </cfRule>
  </conditionalFormatting>
  <conditionalFormatting sqref="C21:E21 H21">
    <cfRule type="expression" dxfId="105" priority="114">
      <formula>$C$49="No"</formula>
    </cfRule>
  </conditionalFormatting>
  <conditionalFormatting sqref="E21">
    <cfRule type="expression" dxfId="104" priority="115">
      <formula>$C$10="Yes"</formula>
    </cfRule>
  </conditionalFormatting>
  <conditionalFormatting sqref="F21">
    <cfRule type="expression" dxfId="103" priority="112">
      <formula>$C$49="No"</formula>
    </cfRule>
  </conditionalFormatting>
  <conditionalFormatting sqref="H21">
    <cfRule type="expression" dxfId="102" priority="113">
      <formula>$C$10="Yes"</formula>
    </cfRule>
  </conditionalFormatting>
  <conditionalFormatting sqref="G21">
    <cfRule type="expression" dxfId="101" priority="111">
      <formula>$C$49="No"</formula>
    </cfRule>
  </conditionalFormatting>
  <conditionalFormatting sqref="E19:E20">
    <cfRule type="expression" dxfId="100" priority="110">
      <formula>$C$10="Yes"</formula>
    </cfRule>
  </conditionalFormatting>
  <conditionalFormatting sqref="H19:H20">
    <cfRule type="expression" dxfId="99" priority="109">
      <formula>$C$10="Yes"</formula>
    </cfRule>
  </conditionalFormatting>
  <conditionalFormatting sqref="E22">
    <cfRule type="expression" dxfId="98" priority="108">
      <formula>$C$10="Yes"</formula>
    </cfRule>
  </conditionalFormatting>
  <conditionalFormatting sqref="H22">
    <cfRule type="expression" dxfId="97" priority="107">
      <formula>$C$10="Yes"</formula>
    </cfRule>
  </conditionalFormatting>
  <conditionalFormatting sqref="E23">
    <cfRule type="expression" dxfId="96" priority="106">
      <formula>$C$10="Yes"</formula>
    </cfRule>
  </conditionalFormatting>
  <conditionalFormatting sqref="H23">
    <cfRule type="expression" dxfId="95" priority="105">
      <formula>$C$10="Yes"</formula>
    </cfRule>
  </conditionalFormatting>
  <conditionalFormatting sqref="E24">
    <cfRule type="expression" dxfId="94" priority="104">
      <formula>$C$10="Yes"</formula>
    </cfRule>
  </conditionalFormatting>
  <conditionalFormatting sqref="H24">
    <cfRule type="expression" dxfId="93" priority="103">
      <formula>$C$10="Yes"</formula>
    </cfRule>
  </conditionalFormatting>
  <conditionalFormatting sqref="E26">
    <cfRule type="expression" dxfId="92" priority="102">
      <formula>$C$10="Yes"</formula>
    </cfRule>
  </conditionalFormatting>
  <conditionalFormatting sqref="H26">
    <cfRule type="expression" dxfId="91" priority="101">
      <formula>$C$10="Yes"</formula>
    </cfRule>
  </conditionalFormatting>
  <conditionalFormatting sqref="E27">
    <cfRule type="expression" dxfId="90" priority="100">
      <formula>$C$10="Yes"</formula>
    </cfRule>
  </conditionalFormatting>
  <conditionalFormatting sqref="H27">
    <cfRule type="expression" dxfId="89" priority="99">
      <formula>$C$10="Yes"</formula>
    </cfRule>
  </conditionalFormatting>
  <conditionalFormatting sqref="E28">
    <cfRule type="expression" dxfId="88" priority="98">
      <formula>$C$10="Yes"</formula>
    </cfRule>
  </conditionalFormatting>
  <conditionalFormatting sqref="H28">
    <cfRule type="expression" dxfId="87" priority="97">
      <formula>$C$10="Yes"</formula>
    </cfRule>
  </conditionalFormatting>
  <conditionalFormatting sqref="E29">
    <cfRule type="expression" dxfId="86" priority="96">
      <formula>$C$10="Yes"</formula>
    </cfRule>
  </conditionalFormatting>
  <conditionalFormatting sqref="H29">
    <cfRule type="expression" dxfId="85" priority="95">
      <formula>$C$10="Yes"</formula>
    </cfRule>
  </conditionalFormatting>
  <conditionalFormatting sqref="E30">
    <cfRule type="expression" dxfId="84" priority="94">
      <formula>$C$10="Yes"</formula>
    </cfRule>
  </conditionalFormatting>
  <conditionalFormatting sqref="H30">
    <cfRule type="expression" dxfId="83" priority="93">
      <formula>$C$10="Yes"</formula>
    </cfRule>
  </conditionalFormatting>
  <conditionalFormatting sqref="E32">
    <cfRule type="expression" dxfId="82" priority="92">
      <formula>$C$10="Yes"</formula>
    </cfRule>
  </conditionalFormatting>
  <conditionalFormatting sqref="H32">
    <cfRule type="expression" dxfId="81" priority="91">
      <formula>$C$10="Yes"</formula>
    </cfRule>
  </conditionalFormatting>
  <conditionalFormatting sqref="E33">
    <cfRule type="expression" dxfId="80" priority="90">
      <formula>$C$10="Yes"</formula>
    </cfRule>
  </conditionalFormatting>
  <conditionalFormatting sqref="H33">
    <cfRule type="expression" dxfId="79" priority="89">
      <formula>$C$10="Yes"</formula>
    </cfRule>
  </conditionalFormatting>
  <conditionalFormatting sqref="E34">
    <cfRule type="expression" dxfId="78" priority="88">
      <formula>$C$10="Yes"</formula>
    </cfRule>
  </conditionalFormatting>
  <conditionalFormatting sqref="H34">
    <cfRule type="expression" dxfId="77" priority="87">
      <formula>$C$10="Yes"</formula>
    </cfRule>
  </conditionalFormatting>
  <conditionalFormatting sqref="E35">
    <cfRule type="expression" dxfId="76" priority="86">
      <formula>$C$10="Yes"</formula>
    </cfRule>
  </conditionalFormatting>
  <conditionalFormatting sqref="H35">
    <cfRule type="expression" dxfId="75" priority="85">
      <formula>$C$10="Yes"</formula>
    </cfRule>
  </conditionalFormatting>
  <conditionalFormatting sqref="E37">
    <cfRule type="expression" dxfId="74" priority="84">
      <formula>$C$10="Yes"</formula>
    </cfRule>
  </conditionalFormatting>
  <conditionalFormatting sqref="H37">
    <cfRule type="expression" dxfId="73" priority="83">
      <formula>$C$10="Yes"</formula>
    </cfRule>
  </conditionalFormatting>
  <conditionalFormatting sqref="E38">
    <cfRule type="expression" dxfId="72" priority="82">
      <formula>$C$10="Yes"</formula>
    </cfRule>
  </conditionalFormatting>
  <conditionalFormatting sqref="H38">
    <cfRule type="expression" dxfId="71" priority="81">
      <formula>$C$10="Yes"</formula>
    </cfRule>
  </conditionalFormatting>
  <conditionalFormatting sqref="E39">
    <cfRule type="expression" dxfId="70" priority="80">
      <formula>$C$10="Yes"</formula>
    </cfRule>
  </conditionalFormatting>
  <conditionalFormatting sqref="H39">
    <cfRule type="expression" dxfId="69" priority="79">
      <formula>$C$10="Yes"</formula>
    </cfRule>
  </conditionalFormatting>
  <conditionalFormatting sqref="E40">
    <cfRule type="expression" dxfId="68" priority="78">
      <formula>$C$10="Yes"</formula>
    </cfRule>
  </conditionalFormatting>
  <conditionalFormatting sqref="H40">
    <cfRule type="expression" dxfId="67" priority="77">
      <formula>$C$10="Yes"</formula>
    </cfRule>
  </conditionalFormatting>
  <conditionalFormatting sqref="E42">
    <cfRule type="expression" dxfId="66" priority="76">
      <formula>$C$10="Yes"</formula>
    </cfRule>
  </conditionalFormatting>
  <conditionalFormatting sqref="H42">
    <cfRule type="expression" dxfId="65" priority="75">
      <formula>$C$10="Yes"</formula>
    </cfRule>
  </conditionalFormatting>
  <conditionalFormatting sqref="H77">
    <cfRule type="expression" dxfId="64" priority="1">
      <formula>$C$10="Yes"</formula>
    </cfRule>
  </conditionalFormatting>
  <conditionalFormatting sqref="H43">
    <cfRule type="expression" dxfId="63" priority="74">
      <formula>$C$10="Yes"</formula>
    </cfRule>
  </conditionalFormatting>
  <conditionalFormatting sqref="E44">
    <cfRule type="expression" dxfId="62" priority="73">
      <formula>$C$10="Yes"</formula>
    </cfRule>
  </conditionalFormatting>
  <conditionalFormatting sqref="H44">
    <cfRule type="expression" dxfId="61" priority="72">
      <formula>$C$10="Yes"</formula>
    </cfRule>
  </conditionalFormatting>
  <conditionalFormatting sqref="E45">
    <cfRule type="expression" dxfId="60" priority="71">
      <formula>$C$10="Yes"</formula>
    </cfRule>
  </conditionalFormatting>
  <conditionalFormatting sqref="H45">
    <cfRule type="expression" dxfId="59" priority="70">
      <formula>$C$10="Yes"</formula>
    </cfRule>
  </conditionalFormatting>
  <conditionalFormatting sqref="C46">
    <cfRule type="expression" dxfId="58" priority="68">
      <formula>$C$139="No"</formula>
    </cfRule>
  </conditionalFormatting>
  <conditionalFormatting sqref="E46">
    <cfRule type="expression" dxfId="57" priority="69">
      <formula>$C$10="Yes"</formula>
    </cfRule>
  </conditionalFormatting>
  <conditionalFormatting sqref="F46">
    <cfRule type="expression" dxfId="56" priority="66">
      <formula>$C$139="No"</formula>
    </cfRule>
  </conditionalFormatting>
  <conditionalFormatting sqref="H46">
    <cfRule type="expression" dxfId="55" priority="67">
      <formula>$C$10="Yes"</formula>
    </cfRule>
  </conditionalFormatting>
  <conditionalFormatting sqref="G46">
    <cfRule type="expression" dxfId="54" priority="65">
      <formula>$C$139="No"</formula>
    </cfRule>
  </conditionalFormatting>
  <conditionalFormatting sqref="E48:E49">
    <cfRule type="expression" dxfId="53" priority="64">
      <formula>$C$10="Yes"</formula>
    </cfRule>
  </conditionalFormatting>
  <conditionalFormatting sqref="H48:H49">
    <cfRule type="expression" dxfId="52" priority="63">
      <formula>$C$10="Yes"</formula>
    </cfRule>
  </conditionalFormatting>
  <conditionalFormatting sqref="C51:E51 H51">
    <cfRule type="expression" dxfId="51" priority="61">
      <formula>$C$157="No"</formula>
    </cfRule>
  </conditionalFormatting>
  <conditionalFormatting sqref="E51">
    <cfRule type="expression" dxfId="50" priority="62">
      <formula>$C$10="Yes"</formula>
    </cfRule>
  </conditionalFormatting>
  <conditionalFormatting sqref="F51">
    <cfRule type="expression" dxfId="49" priority="59">
      <formula>$C$157="No"</formula>
    </cfRule>
  </conditionalFormatting>
  <conditionalFormatting sqref="H51">
    <cfRule type="expression" dxfId="48" priority="60">
      <formula>$C$10="Yes"</formula>
    </cfRule>
  </conditionalFormatting>
  <conditionalFormatting sqref="G51">
    <cfRule type="expression" dxfId="47" priority="58">
      <formula>$C$157="No"</formula>
    </cfRule>
  </conditionalFormatting>
  <conditionalFormatting sqref="E52">
    <cfRule type="expression" dxfId="46" priority="57">
      <formula>$C$10="Yes"</formula>
    </cfRule>
  </conditionalFormatting>
  <conditionalFormatting sqref="H52">
    <cfRule type="expression" dxfId="45" priority="56">
      <formula>$C$10="Yes"</formula>
    </cfRule>
  </conditionalFormatting>
  <conditionalFormatting sqref="E53">
    <cfRule type="expression" dxfId="44" priority="55">
      <formula>$C$10="Yes"</formula>
    </cfRule>
  </conditionalFormatting>
  <conditionalFormatting sqref="H53">
    <cfRule type="expression" dxfId="43" priority="54">
      <formula>$C$10="Yes"</formula>
    </cfRule>
  </conditionalFormatting>
  <conditionalFormatting sqref="C54:E54 H54">
    <cfRule type="expression" dxfId="42" priority="52">
      <formula>$C$152="No"</formula>
    </cfRule>
  </conditionalFormatting>
  <conditionalFormatting sqref="C54:E54 H54">
    <cfRule type="expression" dxfId="41" priority="51">
      <formula>$C$153="No"</formula>
    </cfRule>
  </conditionalFormatting>
  <conditionalFormatting sqref="E54">
    <cfRule type="expression" dxfId="40" priority="53">
      <formula>$C$10="Yes"</formula>
    </cfRule>
  </conditionalFormatting>
  <conditionalFormatting sqref="F54">
    <cfRule type="expression" dxfId="39" priority="49">
      <formula>$C$152="No"</formula>
    </cfRule>
  </conditionalFormatting>
  <conditionalFormatting sqref="F54">
    <cfRule type="expression" dxfId="38" priority="48">
      <formula>$C$153="No"</formula>
    </cfRule>
  </conditionalFormatting>
  <conditionalFormatting sqref="H54">
    <cfRule type="expression" dxfId="37" priority="50">
      <formula>$C$10="Yes"</formula>
    </cfRule>
  </conditionalFormatting>
  <conditionalFormatting sqref="G54">
    <cfRule type="expression" dxfId="36" priority="47">
      <formula>$C$152="No"</formula>
    </cfRule>
  </conditionalFormatting>
  <conditionalFormatting sqref="G54">
    <cfRule type="expression" dxfId="35" priority="46">
      <formula>$C$153="No"</formula>
    </cfRule>
  </conditionalFormatting>
  <conditionalFormatting sqref="E56">
    <cfRule type="expression" dxfId="34" priority="45">
      <formula>$C$10="Yes"</formula>
    </cfRule>
  </conditionalFormatting>
  <conditionalFormatting sqref="H56">
    <cfRule type="expression" dxfId="33" priority="44">
      <formula>$C$10="Yes"</formula>
    </cfRule>
  </conditionalFormatting>
  <conditionalFormatting sqref="E57">
    <cfRule type="expression" dxfId="32" priority="43">
      <formula>$C$10="Yes"</formula>
    </cfRule>
  </conditionalFormatting>
  <conditionalFormatting sqref="H57">
    <cfRule type="expression" dxfId="31" priority="42">
      <formula>$C$10="Yes"</formula>
    </cfRule>
  </conditionalFormatting>
  <conditionalFormatting sqref="E58">
    <cfRule type="expression" dxfId="30" priority="41">
      <formula>$C$10="Yes"</formula>
    </cfRule>
  </conditionalFormatting>
  <conditionalFormatting sqref="H58">
    <cfRule type="expression" dxfId="29" priority="40">
      <formula>$C$10="Yes"</formula>
    </cfRule>
  </conditionalFormatting>
  <conditionalFormatting sqref="E60">
    <cfRule type="expression" dxfId="28" priority="39">
      <formula>$C$10="Yes"</formula>
    </cfRule>
  </conditionalFormatting>
  <conditionalFormatting sqref="H60">
    <cfRule type="expression" dxfId="27" priority="38">
      <formula>$C$10="Yes"</formula>
    </cfRule>
  </conditionalFormatting>
  <conditionalFormatting sqref="E61">
    <cfRule type="expression" dxfId="26" priority="37">
      <formula>$C$10="Yes"</formula>
    </cfRule>
  </conditionalFormatting>
  <conditionalFormatting sqref="H61">
    <cfRule type="expression" dxfId="25" priority="36">
      <formula>$C$10="Yes"</formula>
    </cfRule>
  </conditionalFormatting>
  <conditionalFormatting sqref="E62">
    <cfRule type="expression" dxfId="24" priority="35">
      <formula>$C$10="Yes"</formula>
    </cfRule>
  </conditionalFormatting>
  <conditionalFormatting sqref="H62">
    <cfRule type="expression" dxfId="23" priority="34">
      <formula>$C$10="Yes"</formula>
    </cfRule>
  </conditionalFormatting>
  <conditionalFormatting sqref="E77">
    <cfRule type="expression" dxfId="22" priority="2">
      <formula>$C$10="Yes"</formula>
    </cfRule>
  </conditionalFormatting>
  <conditionalFormatting sqref="E63">
    <cfRule type="expression" dxfId="21" priority="31">
      <formula>$C$10="Yes"</formula>
    </cfRule>
  </conditionalFormatting>
  <conditionalFormatting sqref="H63">
    <cfRule type="expression" dxfId="20" priority="30">
      <formula>$C$10="Yes"</formula>
    </cfRule>
  </conditionalFormatting>
  <conditionalFormatting sqref="E65:E66">
    <cfRule type="expression" dxfId="19" priority="29">
      <formula>$C$10="Yes"</formula>
    </cfRule>
  </conditionalFormatting>
  <conditionalFormatting sqref="H65:H66">
    <cfRule type="expression" dxfId="18" priority="28">
      <formula>$C$10="Yes"</formula>
    </cfRule>
  </conditionalFormatting>
  <conditionalFormatting sqref="E68">
    <cfRule type="expression" dxfId="17" priority="27">
      <formula>$C$10="Yes"</formula>
    </cfRule>
  </conditionalFormatting>
  <conditionalFormatting sqref="H68">
    <cfRule type="expression" dxfId="16" priority="26">
      <formula>$C$10="Yes"</formula>
    </cfRule>
  </conditionalFormatting>
  <conditionalFormatting sqref="E69">
    <cfRule type="expression" dxfId="15" priority="25">
      <formula>$C$10="Yes"</formula>
    </cfRule>
  </conditionalFormatting>
  <conditionalFormatting sqref="H69">
    <cfRule type="expression" dxfId="14" priority="24">
      <formula>$C$10="Yes"</formula>
    </cfRule>
  </conditionalFormatting>
  <conditionalFormatting sqref="E70">
    <cfRule type="expression" dxfId="13" priority="23">
      <formula>$C$10="Yes"</formula>
    </cfRule>
  </conditionalFormatting>
  <conditionalFormatting sqref="H70">
    <cfRule type="expression" dxfId="12" priority="22">
      <formula>$C$10="Yes"</formula>
    </cfRule>
  </conditionalFormatting>
  <conditionalFormatting sqref="E71">
    <cfRule type="expression" dxfId="11" priority="21">
      <formula>$C$10="Yes"</formula>
    </cfRule>
  </conditionalFormatting>
  <conditionalFormatting sqref="H71">
    <cfRule type="expression" dxfId="10" priority="20">
      <formula>$C$10="Yes"</formula>
    </cfRule>
  </conditionalFormatting>
  <conditionalFormatting sqref="E73">
    <cfRule type="expression" dxfId="9" priority="19">
      <formula>$C$10="Yes"</formula>
    </cfRule>
  </conditionalFormatting>
  <conditionalFormatting sqref="H73">
    <cfRule type="expression" dxfId="8" priority="18">
      <formula>$C$10="Yes"</formula>
    </cfRule>
  </conditionalFormatting>
  <conditionalFormatting sqref="C74:D74">
    <cfRule type="expression" dxfId="7" priority="12">
      <formula>$C$157="No"</formula>
    </cfRule>
  </conditionalFormatting>
  <conditionalFormatting sqref="F74">
    <cfRule type="expression" dxfId="6" priority="10">
      <formula>$C$157="No"</formula>
    </cfRule>
  </conditionalFormatting>
  <conditionalFormatting sqref="H74">
    <cfRule type="expression" dxfId="5" priority="9">
      <formula>$C$10="Yes"</formula>
    </cfRule>
  </conditionalFormatting>
  <conditionalFormatting sqref="G74">
    <cfRule type="expression" dxfId="4" priority="8">
      <formula>$C$157="No"</formula>
    </cfRule>
  </conditionalFormatting>
  <conditionalFormatting sqref="C76:E76 H76">
    <cfRule type="expression" dxfId="3" priority="6">
      <formula>$C$254="No"</formula>
    </cfRule>
  </conditionalFormatting>
  <conditionalFormatting sqref="E76">
    <cfRule type="expression" dxfId="2" priority="7">
      <formula>$C$10="Yes"</formula>
    </cfRule>
  </conditionalFormatting>
  <conditionalFormatting sqref="F76">
    <cfRule type="expression" dxfId="1" priority="4">
      <formula>$C$254="No"</formula>
    </cfRule>
  </conditionalFormatting>
  <conditionalFormatting sqref="G76">
    <cfRule type="expression" dxfId="0" priority="3">
      <formula>$C$254="No"</formula>
    </cfRule>
  </conditionalFormatting>
  <pageMargins left="0.75" right="0.75" top="1" bottom="1" header="0.5" footer="0.5"/>
  <pageSetup orientation="landscape" r:id="rId1"/>
  <headerFooter>
    <oddFooter>&amp;L&amp;"Helvetica,Regular"&amp;12&amp;K000000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L1" sqref="L1"/>
    </sheetView>
  </sheetViews>
  <sheetFormatPr defaultColWidth="6.58203125" defaultRowHeight="12.55" x14ac:dyDescent="0.2"/>
  <cols>
    <col min="1" max="16384" width="6.58203125" style="16"/>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A18" sqref="A18"/>
    </sheetView>
  </sheetViews>
  <sheetFormatPr defaultColWidth="10.58203125" defaultRowHeight="15.05" x14ac:dyDescent="0.25"/>
  <cols>
    <col min="3" max="3" width="99.58203125" customWidth="1"/>
  </cols>
  <sheetData>
    <row r="1" spans="1:3" s="2" customFormat="1" x14ac:dyDescent="0.25">
      <c r="A1" s="2" t="s">
        <v>61</v>
      </c>
      <c r="B1" s="2" t="s">
        <v>0</v>
      </c>
      <c r="C1" s="2" t="s">
        <v>62</v>
      </c>
    </row>
    <row r="2" spans="1:3" x14ac:dyDescent="0.25">
      <c r="A2" t="s">
        <v>63</v>
      </c>
      <c r="B2" s="13">
        <v>42586</v>
      </c>
      <c r="C2" t="s">
        <v>192</v>
      </c>
    </row>
    <row r="3" spans="1:3" ht="30.05" x14ac:dyDescent="0.25">
      <c r="A3" t="s">
        <v>69</v>
      </c>
      <c r="B3" s="13">
        <v>42596</v>
      </c>
      <c r="C3" t="s">
        <v>70</v>
      </c>
    </row>
    <row r="4" spans="1:3" x14ac:dyDescent="0.25">
      <c r="A4" t="s">
        <v>71</v>
      </c>
      <c r="B4" s="13">
        <v>42597</v>
      </c>
      <c r="C4" t="s">
        <v>193</v>
      </c>
    </row>
    <row r="5" spans="1:3" ht="30.05" x14ac:dyDescent="0.25">
      <c r="A5" t="s">
        <v>73</v>
      </c>
      <c r="B5" s="13">
        <v>42598</v>
      </c>
      <c r="C5" t="s">
        <v>194</v>
      </c>
    </row>
    <row r="6" spans="1:3" ht="30.05" x14ac:dyDescent="0.25">
      <c r="A6" t="s">
        <v>133</v>
      </c>
      <c r="B6" s="13">
        <v>42606</v>
      </c>
      <c r="C6" t="s">
        <v>195</v>
      </c>
    </row>
    <row r="7" spans="1:3" ht="30.05" x14ac:dyDescent="0.25">
      <c r="A7" t="s">
        <v>134</v>
      </c>
      <c r="B7" s="13">
        <v>42607</v>
      </c>
      <c r="C7" t="s">
        <v>196</v>
      </c>
    </row>
    <row r="8" spans="1:3" x14ac:dyDescent="0.25">
      <c r="A8" t="s">
        <v>156</v>
      </c>
      <c r="B8" s="13">
        <v>42608</v>
      </c>
      <c r="C8" t="s">
        <v>197</v>
      </c>
    </row>
    <row r="9" spans="1:3" x14ac:dyDescent="0.25">
      <c r="A9" t="s">
        <v>166</v>
      </c>
      <c r="B9" s="13">
        <v>42608</v>
      </c>
      <c r="C9" t="s">
        <v>167</v>
      </c>
    </row>
    <row r="10" spans="1:3" x14ac:dyDescent="0.25">
      <c r="A10" t="s">
        <v>170</v>
      </c>
      <c r="B10" s="13">
        <v>42634</v>
      </c>
      <c r="C10" t="s">
        <v>171</v>
      </c>
    </row>
    <row r="11" spans="1:3" x14ac:dyDescent="0.25">
      <c r="A11" t="s">
        <v>172</v>
      </c>
      <c r="B11" s="13">
        <v>42636</v>
      </c>
      <c r="C11" t="s">
        <v>191</v>
      </c>
    </row>
    <row r="12" spans="1:3" x14ac:dyDescent="0.25">
      <c r="A12" t="s">
        <v>189</v>
      </c>
      <c r="B12" s="13">
        <v>42639</v>
      </c>
      <c r="C12" t="s">
        <v>190</v>
      </c>
    </row>
    <row r="13" spans="1:3" ht="30.05" x14ac:dyDescent="0.25">
      <c r="A13" t="s">
        <v>218</v>
      </c>
      <c r="B13" s="13">
        <v>42649</v>
      </c>
      <c r="C13" t="s">
        <v>231</v>
      </c>
    </row>
    <row r="14" spans="1:3" x14ac:dyDescent="0.25">
      <c r="A14" t="s">
        <v>219</v>
      </c>
      <c r="B14" s="13">
        <v>42660</v>
      </c>
      <c r="C14" t="s">
        <v>232</v>
      </c>
    </row>
    <row r="15" spans="1:3" x14ac:dyDescent="0.25">
      <c r="A15" t="s">
        <v>220</v>
      </c>
      <c r="B15" s="13">
        <v>42690</v>
      </c>
      <c r="C15" t="s">
        <v>221</v>
      </c>
    </row>
    <row r="16" spans="1:3" x14ac:dyDescent="0.25">
      <c r="A16" t="s">
        <v>227</v>
      </c>
      <c r="B16" s="13">
        <v>42695</v>
      </c>
      <c r="C16" t="s">
        <v>233</v>
      </c>
    </row>
    <row r="17" spans="1:3" x14ac:dyDescent="0.25">
      <c r="A17" t="s">
        <v>229</v>
      </c>
      <c r="B17" s="13">
        <v>42697</v>
      </c>
      <c r="C17" t="s">
        <v>230</v>
      </c>
    </row>
    <row r="18" spans="1:3" ht="30.05" x14ac:dyDescent="0.25">
      <c r="A18" t="s">
        <v>476</v>
      </c>
      <c r="B18" s="13">
        <v>43032</v>
      </c>
      <c r="C18" t="s">
        <v>494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46"/>
  <sheetViews>
    <sheetView workbookViewId="0">
      <selection activeCell="A48" sqref="A48"/>
    </sheetView>
  </sheetViews>
  <sheetFormatPr defaultColWidth="11.25" defaultRowHeight="15.05" x14ac:dyDescent="0.25"/>
  <cols>
    <col min="1" max="1" width="37" customWidth="1"/>
  </cols>
  <sheetData>
    <row r="1" spans="1:1" x14ac:dyDescent="0.25">
      <c r="A1" s="2" t="s">
        <v>29</v>
      </c>
    </row>
    <row r="3" spans="1:1" x14ac:dyDescent="0.25">
      <c r="A3" s="2" t="s">
        <v>30</v>
      </c>
    </row>
    <row r="4" spans="1:1" x14ac:dyDescent="0.25">
      <c r="A4" t="s">
        <v>17</v>
      </c>
    </row>
    <row r="5" spans="1:1" x14ac:dyDescent="0.25">
      <c r="A5" t="s">
        <v>21</v>
      </c>
    </row>
    <row r="6" spans="1:1" x14ac:dyDescent="0.25">
      <c r="A6" t="s">
        <v>31</v>
      </c>
    </row>
    <row r="8" spans="1:1" x14ac:dyDescent="0.25">
      <c r="A8" s="2" t="s">
        <v>32</v>
      </c>
    </row>
    <row r="9" spans="1:1" x14ac:dyDescent="0.25">
      <c r="A9" t="s">
        <v>33</v>
      </c>
    </row>
    <row r="10" spans="1:1" x14ac:dyDescent="0.25">
      <c r="A10" t="s">
        <v>34</v>
      </c>
    </row>
    <row r="11" spans="1:1" x14ac:dyDescent="0.25">
      <c r="A11" t="s">
        <v>35</v>
      </c>
    </row>
    <row r="12" spans="1:1" x14ac:dyDescent="0.25">
      <c r="A12" t="s">
        <v>26</v>
      </c>
    </row>
    <row r="14" spans="1:1" x14ac:dyDescent="0.25">
      <c r="A14" s="2" t="s">
        <v>36</v>
      </c>
    </row>
    <row r="15" spans="1:1" x14ac:dyDescent="0.25">
      <c r="A15" t="s">
        <v>37</v>
      </c>
    </row>
    <row r="16" spans="1:1" x14ac:dyDescent="0.25">
      <c r="A16" t="s">
        <v>38</v>
      </c>
    </row>
    <row r="17" spans="1:1" x14ac:dyDescent="0.25">
      <c r="A17" t="s">
        <v>39</v>
      </c>
    </row>
    <row r="18" spans="1:1" x14ac:dyDescent="0.25">
      <c r="A18" t="s">
        <v>40</v>
      </c>
    </row>
    <row r="19" spans="1:1" x14ac:dyDescent="0.25">
      <c r="A19" t="s">
        <v>26</v>
      </c>
    </row>
    <row r="21" spans="1:1" x14ac:dyDescent="0.25">
      <c r="A21" s="2" t="s">
        <v>41</v>
      </c>
    </row>
    <row r="22" spans="1:1" x14ac:dyDescent="0.25">
      <c r="A22" t="s">
        <v>43</v>
      </c>
    </row>
    <row r="23" spans="1:1" x14ac:dyDescent="0.25">
      <c r="A23" t="s">
        <v>42</v>
      </c>
    </row>
    <row r="25" spans="1:1" x14ac:dyDescent="0.25">
      <c r="A25" s="2" t="s">
        <v>50</v>
      </c>
    </row>
    <row r="26" spans="1:1" x14ac:dyDescent="0.25">
      <c r="A26" t="s">
        <v>51</v>
      </c>
    </row>
    <row r="27" spans="1:1" x14ac:dyDescent="0.25">
      <c r="A27" t="s">
        <v>52</v>
      </c>
    </row>
    <row r="29" spans="1:1" x14ac:dyDescent="0.25">
      <c r="A29" s="2" t="s">
        <v>54</v>
      </c>
    </row>
    <row r="30" spans="1:1" x14ac:dyDescent="0.25">
      <c r="A30" t="s">
        <v>55</v>
      </c>
    </row>
    <row r="31" spans="1:1" x14ac:dyDescent="0.25">
      <c r="A31" t="s">
        <v>56</v>
      </c>
    </row>
    <row r="33" spans="1:1" x14ac:dyDescent="0.25">
      <c r="A33" s="2" t="s">
        <v>201</v>
      </c>
    </row>
    <row r="34" spans="1:1" x14ac:dyDescent="0.25">
      <c r="A34" t="s">
        <v>202</v>
      </c>
    </row>
    <row r="35" spans="1:1" x14ac:dyDescent="0.25">
      <c r="A35" t="s">
        <v>203</v>
      </c>
    </row>
    <row r="37" spans="1:1" x14ac:dyDescent="0.25">
      <c r="A37" s="2" t="s">
        <v>204</v>
      </c>
    </row>
    <row r="38" spans="1:1" x14ac:dyDescent="0.25">
      <c r="A38" t="s">
        <v>205</v>
      </c>
    </row>
    <row r="39" spans="1:1" x14ac:dyDescent="0.25">
      <c r="A39" t="s">
        <v>207</v>
      </c>
    </row>
    <row r="41" spans="1:1" x14ac:dyDescent="0.25">
      <c r="A41" s="2" t="s">
        <v>222</v>
      </c>
    </row>
    <row r="42" spans="1:1" x14ac:dyDescent="0.25">
      <c r="A42" t="s">
        <v>223</v>
      </c>
    </row>
    <row r="43" spans="1:1" x14ac:dyDescent="0.25">
      <c r="A43" t="s">
        <v>224</v>
      </c>
    </row>
    <row r="44" spans="1:1" x14ac:dyDescent="0.25">
      <c r="A44" t="s">
        <v>225</v>
      </c>
    </row>
    <row r="45" spans="1:1" x14ac:dyDescent="0.25">
      <c r="A45" t="s">
        <v>226</v>
      </c>
    </row>
    <row r="46" spans="1:1" x14ac:dyDescent="0.25">
      <c r="A46"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Sharing Read Me</vt:lpstr>
      <vt:lpstr>Instructions</vt:lpstr>
      <vt:lpstr>HECVAT - Lite</vt:lpstr>
      <vt:lpstr>Standards Crosswalk</vt:lpstr>
      <vt:lpstr>Acknowledgments</vt:lpstr>
      <vt:lpstr>ChangeLog</vt:lpstr>
      <vt:lpstr>Values</vt:lpstr>
      <vt:lpstr>Instructions!_ftn1</vt:lpstr>
      <vt:lpstr>Instructions!_ftnref1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Bryner, Bruce A</dc:creator>
  <cp:lastModifiedBy>Rebecca Anchor</cp:lastModifiedBy>
  <cp:revision/>
  <dcterms:created xsi:type="dcterms:W3CDTF">2015-03-06T14:56:12Z</dcterms:created>
  <dcterms:modified xsi:type="dcterms:W3CDTF">2018-06-13T19:19:37Z</dcterms:modified>
</cp:coreProperties>
</file>